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g.datastore.ed.ac.uk\sg\fin\users\jbannagh\Win7\Desktop\"/>
    </mc:Choice>
  </mc:AlternateContent>
  <workbookProtection workbookAlgorithmName="SHA-512" workbookHashValue="sVP8ZmKGn7ZzMpB6mmWg9xIOtE4vAj2+3jisTyMbmNIFVlC8QnFM3G3LCVS9GhasmfWFx48wpRdBMfWZCcdURA==" workbookSaltValue="5LX9118E9YEMvFhr9qNw7g==" workbookSpinCount="100000" lockStructure="1"/>
  <bookViews>
    <workbookView xWindow="0" yWindow="0" windowWidth="28800" windowHeight="10785" tabRatio="937" activeTab="3"/>
  </bookViews>
  <sheets>
    <sheet name="Title_Page" sheetId="21" r:id="rId1"/>
    <sheet name="Hide_me(drop_downs)" sheetId="24" state="hidden" r:id="rId2"/>
    <sheet name="Hide_me(rule Table_All.1)" sheetId="26" state="hidden" r:id="rId3"/>
    <sheet name="Table_1_UK" sheetId="9" r:id="rId4"/>
    <sheet name="Table_2_UK" sheetId="12" r:id="rId5"/>
    <sheet name="Table_3_UK" sheetId="10" r:id="rId6"/>
    <sheet name="Table_3_Scotland" sheetId="22" r:id="rId7"/>
    <sheet name="Table_4_UK" sheetId="11" r:id="rId8"/>
    <sheet name="Table_5_UK" sheetId="2" r:id="rId9"/>
    <sheet name="Table_6_UK" sheetId="17" r:id="rId10"/>
    <sheet name="Table_7_UK" sheetId="14" r:id="rId11"/>
    <sheet name="Table_7_England" sheetId="16" r:id="rId12"/>
    <sheet name="Table_7_Wales" sheetId="15" r:id="rId13"/>
    <sheet name="Table_7_Scotland" sheetId="19" r:id="rId14"/>
    <sheet name="Table_7_N_Ireland" sheetId="18" r:id="rId15"/>
    <sheet name="Table_8_UK" sheetId="3" r:id="rId16"/>
    <sheet name="Table_9_UK" sheetId="7" r:id="rId17"/>
    <sheet name="Table_10_UK" sheetId="28" r:id="rId18"/>
    <sheet name="KFI" sheetId="27" r:id="rId19"/>
  </sheets>
  <definedNames>
    <definedName name="_xlnm.Print_Area" localSheetId="3">Table_1_UK!$A$1:$I$59</definedName>
    <definedName name="_xlnm.Print_Area" localSheetId="17">Table_10_UK!$A$1:$H$59</definedName>
    <definedName name="_xlnm.Print_Area" localSheetId="4">Table_2_UK!$A$1:$N$25</definedName>
    <definedName name="_xlnm.Print_Area" localSheetId="5">Table_3_UK!$A$1:$I$63</definedName>
    <definedName name="_xlnm.Print_Area" localSheetId="7">Table_4_UK!$A$1:$I$60</definedName>
    <definedName name="_xlnm.Print_Area" localSheetId="11">Table_7_England!$A$1:$I$12</definedName>
    <definedName name="_xlnm.Print_Area" localSheetId="14">Table_7_N_Ireland!$A$1:$J$11</definedName>
    <definedName name="_xlnm.Print_Area" localSheetId="13">Table_7_Scotland!$A$1:$K$14</definedName>
    <definedName name="_xlnm.Print_Area" localSheetId="12">Table_7_Wales!$A$1:$J$16</definedName>
    <definedName name="_xlnm.Print_Area" localSheetId="0">Title_Page!$A$1:$K$160</definedName>
    <definedName name="_xlnm.Print_Titles" localSheetId="8">Table_5_UK!A:G</definedName>
    <definedName name="_xlnm.Print_Titles" localSheetId="0">Title_Page!1:23</definedName>
    <definedName name="Rules">Title_Page!$A$25:$A$156</definedName>
  </definedNames>
  <calcPr calcId="162913"/>
</workbook>
</file>

<file path=xl/calcChain.xml><?xml version="1.0" encoding="utf-8"?>
<calcChain xmlns="http://schemas.openxmlformats.org/spreadsheetml/2006/main">
  <c r="H84" i="21" l="1"/>
  <c r="I84" i="21"/>
  <c r="E135" i="21"/>
  <c r="H135" i="21"/>
  <c r="I135" i="21"/>
  <c r="E136" i="21"/>
  <c r="E137" i="21"/>
  <c r="E138" i="21"/>
  <c r="E139" i="21"/>
  <c r="E140" i="21"/>
  <c r="E141" i="21"/>
  <c r="E142" i="21"/>
  <c r="E143" i="21"/>
  <c r="E145" i="21"/>
  <c r="H145" i="21"/>
  <c r="I145" i="21"/>
  <c r="E146" i="21"/>
  <c r="H146" i="21"/>
  <c r="I146" i="21"/>
  <c r="I151" i="21"/>
  <c r="H152" i="21"/>
  <c r="H153" i="21"/>
  <c r="H154" i="21"/>
  <c r="H155" i="21"/>
  <c r="AD6" i="26"/>
  <c r="AE6" i="26"/>
  <c r="AF6" i="26"/>
  <c r="AG6" i="26"/>
  <c r="AH6" i="26"/>
  <c r="AI6" i="26"/>
  <c r="AJ6" i="26"/>
  <c r="AK6" i="26"/>
  <c r="AL6" i="26"/>
  <c r="AN6" i="26"/>
  <c r="AO6" i="26"/>
  <c r="AP6" i="26"/>
  <c r="AS6" i="26"/>
  <c r="AT6" i="26"/>
  <c r="AU6" i="26"/>
  <c r="AV6" i="26"/>
  <c r="AW6" i="26"/>
  <c r="AX6" i="26"/>
  <c r="AZ6" i="26"/>
  <c r="BA6" i="26"/>
  <c r="BB6" i="26"/>
  <c r="BC6" i="26"/>
  <c r="BD6" i="26"/>
  <c r="BE6" i="26"/>
  <c r="BF6" i="26"/>
  <c r="BG6" i="26"/>
  <c r="BH6" i="26"/>
  <c r="BI6" i="26"/>
  <c r="BJ6" i="26"/>
  <c r="P7" i="26"/>
  <c r="AD7" i="26"/>
  <c r="AE7" i="26"/>
  <c r="AF7" i="26"/>
  <c r="AG7" i="26"/>
  <c r="AH7" i="26"/>
  <c r="AI7" i="26"/>
  <c r="AJ7" i="26"/>
  <c r="AK7" i="26"/>
  <c r="AL7" i="26"/>
  <c r="AN7" i="26"/>
  <c r="AO7" i="26"/>
  <c r="AP7" i="26"/>
  <c r="AR7" i="26"/>
  <c r="AS7" i="26"/>
  <c r="AT7" i="26"/>
  <c r="AU7" i="26"/>
  <c r="AV7" i="26"/>
  <c r="AW7" i="26"/>
  <c r="AX7" i="26"/>
  <c r="AZ7" i="26"/>
  <c r="BA7" i="26"/>
  <c r="BB7" i="26"/>
  <c r="BC7" i="26"/>
  <c r="BD7" i="26"/>
  <c r="BE7" i="26"/>
  <c r="BF7" i="26"/>
  <c r="BG7" i="26"/>
  <c r="BH7" i="26"/>
  <c r="BI7" i="26"/>
  <c r="BJ7" i="26"/>
  <c r="P8" i="26"/>
  <c r="AD8" i="26"/>
  <c r="AE8" i="26"/>
  <c r="AF8" i="26"/>
  <c r="AG8" i="26"/>
  <c r="AH8" i="26"/>
  <c r="AI8" i="26"/>
  <c r="AJ8" i="26"/>
  <c r="AK8" i="26"/>
  <c r="AL8" i="26"/>
  <c r="AN8" i="26"/>
  <c r="AO8" i="26"/>
  <c r="AP8" i="26"/>
  <c r="AS8" i="26"/>
  <c r="AT8" i="26"/>
  <c r="AU8" i="26"/>
  <c r="AV8" i="26"/>
  <c r="AW8" i="26"/>
  <c r="AX8" i="26"/>
  <c r="AZ8" i="26"/>
  <c r="BA8" i="26"/>
  <c r="BB8" i="26"/>
  <c r="BC8" i="26"/>
  <c r="BD8" i="26"/>
  <c r="BE8" i="26"/>
  <c r="BF8" i="26"/>
  <c r="BG8" i="26"/>
  <c r="BH8" i="26"/>
  <c r="BI8" i="26"/>
  <c r="BJ8" i="26"/>
  <c r="AD9" i="26"/>
  <c r="AE9" i="26"/>
  <c r="AF9" i="26"/>
  <c r="AG9" i="26"/>
  <c r="AH9" i="26"/>
  <c r="AI9" i="26"/>
  <c r="AJ9" i="26"/>
  <c r="AK9" i="26"/>
  <c r="AL9" i="26"/>
  <c r="AN9" i="26"/>
  <c r="AO9" i="26"/>
  <c r="AP9" i="26"/>
  <c r="AR9" i="26"/>
  <c r="AS9" i="26"/>
  <c r="AT9" i="26"/>
  <c r="AU9" i="26"/>
  <c r="AV9" i="26"/>
  <c r="AW9" i="26"/>
  <c r="AX9" i="26"/>
  <c r="AZ9" i="26"/>
  <c r="BA9" i="26"/>
  <c r="BB9" i="26"/>
  <c r="BC9" i="26"/>
  <c r="BD9" i="26"/>
  <c r="BE9" i="26"/>
  <c r="BF9" i="26"/>
  <c r="BG9" i="26"/>
  <c r="BH9" i="26"/>
  <c r="BI9" i="26"/>
  <c r="BJ9" i="26"/>
  <c r="P10" i="26"/>
  <c r="AD10" i="26"/>
  <c r="AE10" i="26"/>
  <c r="AF10" i="26"/>
  <c r="AG10" i="26"/>
  <c r="AH10" i="26"/>
  <c r="AI10" i="26"/>
  <c r="AJ10" i="26"/>
  <c r="AK10" i="26"/>
  <c r="AL10" i="26"/>
  <c r="AN10" i="26"/>
  <c r="AO10" i="26"/>
  <c r="AP10" i="26"/>
  <c r="AR10" i="26"/>
  <c r="AS10" i="26"/>
  <c r="AT10" i="26"/>
  <c r="AU10" i="26"/>
  <c r="AW10" i="26"/>
  <c r="AX10" i="26"/>
  <c r="AZ10" i="26"/>
  <c r="BA10" i="26"/>
  <c r="BB10" i="26"/>
  <c r="BC10" i="26"/>
  <c r="BD10" i="26"/>
  <c r="BE10" i="26"/>
  <c r="BF10" i="26"/>
  <c r="BG10" i="26"/>
  <c r="BH10" i="26"/>
  <c r="BI10" i="26"/>
  <c r="BJ10" i="26"/>
  <c r="P11" i="26"/>
  <c r="AD11" i="26"/>
  <c r="AE11" i="26"/>
  <c r="AF11" i="26"/>
  <c r="AG11" i="26"/>
  <c r="AH11" i="26"/>
  <c r="AI11" i="26"/>
  <c r="AJ11" i="26"/>
  <c r="AK11" i="26"/>
  <c r="AL11" i="26"/>
  <c r="AN11" i="26"/>
  <c r="AO11" i="26"/>
  <c r="AP11" i="26"/>
  <c r="AR11" i="26"/>
  <c r="AS11" i="26"/>
  <c r="AT11" i="26"/>
  <c r="AU11" i="26"/>
  <c r="AW11" i="26"/>
  <c r="AX11" i="26"/>
  <c r="AZ11" i="26"/>
  <c r="BA11" i="26"/>
  <c r="BB11" i="26"/>
  <c r="BC11" i="26"/>
  <c r="BD11" i="26"/>
  <c r="BE11" i="26"/>
  <c r="BF11" i="26"/>
  <c r="BG11" i="26"/>
  <c r="BH11" i="26"/>
  <c r="BI11" i="26"/>
  <c r="BJ11" i="26"/>
  <c r="P12" i="26"/>
  <c r="AD12" i="26"/>
  <c r="AE12" i="26"/>
  <c r="AF12" i="26"/>
  <c r="AG12" i="26"/>
  <c r="AH12" i="26"/>
  <c r="AI12" i="26"/>
  <c r="AJ12" i="26"/>
  <c r="AK12" i="26"/>
  <c r="AL12" i="26"/>
  <c r="AT12" i="26"/>
  <c r="AU12" i="26"/>
  <c r="AW12" i="26"/>
  <c r="AX12" i="26"/>
  <c r="AZ12" i="26"/>
  <c r="BA12" i="26"/>
  <c r="BB12" i="26"/>
  <c r="BC12" i="26"/>
  <c r="BD12" i="26"/>
  <c r="BE12" i="26"/>
  <c r="BF12" i="26"/>
  <c r="BG12" i="26"/>
  <c r="BH12" i="26"/>
  <c r="BI12" i="26"/>
  <c r="BJ12" i="26"/>
  <c r="AD13" i="26"/>
  <c r="AE13" i="26"/>
  <c r="AF13" i="26"/>
  <c r="AG13" i="26"/>
  <c r="AH13" i="26"/>
  <c r="AI13" i="26"/>
  <c r="AJ13" i="26"/>
  <c r="AK13" i="26"/>
  <c r="AL13" i="26"/>
  <c r="AN13" i="26"/>
  <c r="AO13" i="26"/>
  <c r="AP13" i="26"/>
  <c r="AQ13" i="26"/>
  <c r="AT13" i="26"/>
  <c r="AW13" i="26"/>
  <c r="AX13" i="26"/>
  <c r="AZ13" i="26"/>
  <c r="BA13" i="26"/>
  <c r="BB13" i="26"/>
  <c r="BC13" i="26"/>
  <c r="BD13" i="26"/>
  <c r="BE13" i="26"/>
  <c r="BF13" i="26"/>
  <c r="BG13" i="26"/>
  <c r="BH13" i="26"/>
  <c r="BI13" i="26"/>
  <c r="BJ13" i="26"/>
  <c r="P14" i="26"/>
  <c r="AD14" i="26"/>
  <c r="AE14" i="26"/>
  <c r="AF14" i="26"/>
  <c r="AG14" i="26"/>
  <c r="AH14" i="26"/>
  <c r="AI14" i="26"/>
  <c r="AJ14" i="26"/>
  <c r="AK14" i="26"/>
  <c r="AL14" i="26"/>
  <c r="AN14" i="26"/>
  <c r="AO14" i="26"/>
  <c r="AP14" i="26"/>
  <c r="AQ14" i="26"/>
  <c r="AT14" i="26"/>
  <c r="AW14" i="26"/>
  <c r="AX14" i="26"/>
  <c r="AZ14" i="26"/>
  <c r="BA14" i="26"/>
  <c r="BB14" i="26"/>
  <c r="BC14" i="26"/>
  <c r="BD14" i="26"/>
  <c r="BE14" i="26"/>
  <c r="BF14" i="26"/>
  <c r="BG14" i="26"/>
  <c r="BH14" i="26"/>
  <c r="BI14" i="26"/>
  <c r="BJ14" i="26"/>
  <c r="P15" i="26"/>
  <c r="AD15" i="26"/>
  <c r="AE15" i="26"/>
  <c r="AF15" i="26"/>
  <c r="AG15" i="26"/>
  <c r="AH15" i="26"/>
  <c r="AI15" i="26"/>
  <c r="AJ15" i="26"/>
  <c r="AK15" i="26"/>
  <c r="AL15" i="26"/>
  <c r="AN15" i="26"/>
  <c r="AO15" i="26"/>
  <c r="AP15" i="26"/>
  <c r="AW15" i="26"/>
  <c r="AX15" i="26"/>
  <c r="AZ15" i="26"/>
  <c r="BA15" i="26"/>
  <c r="BB15" i="26"/>
  <c r="BC15" i="26"/>
  <c r="BD15" i="26"/>
  <c r="BE15" i="26"/>
  <c r="BF15" i="26"/>
  <c r="BG15" i="26"/>
  <c r="BH15" i="26"/>
  <c r="BI15" i="26"/>
  <c r="BJ15" i="26"/>
  <c r="P16" i="26"/>
  <c r="AD16" i="26"/>
  <c r="AE16" i="26"/>
  <c r="AF16" i="26"/>
  <c r="AG16" i="26"/>
  <c r="AH16" i="26"/>
  <c r="AI16" i="26"/>
  <c r="AJ16" i="26"/>
  <c r="AK16" i="26"/>
  <c r="AL16" i="26"/>
  <c r="AN16" i="26"/>
  <c r="AO16" i="26"/>
  <c r="AP16" i="26"/>
  <c r="AT16" i="26"/>
  <c r="AW16" i="26"/>
  <c r="AX16" i="26"/>
  <c r="AZ16" i="26"/>
  <c r="BA16" i="26"/>
  <c r="BB16" i="26"/>
  <c r="BC16" i="26"/>
  <c r="BD16" i="26"/>
  <c r="BE16" i="26"/>
  <c r="BF16" i="26"/>
  <c r="BG16" i="26"/>
  <c r="BH16" i="26"/>
  <c r="BI16" i="26"/>
  <c r="BJ16" i="26"/>
  <c r="P17" i="26"/>
  <c r="AD17" i="26"/>
  <c r="AE17" i="26"/>
  <c r="AF17" i="26"/>
  <c r="AG17" i="26"/>
  <c r="AH17" i="26"/>
  <c r="AI17" i="26"/>
  <c r="AJ17" i="26"/>
  <c r="AK17" i="26"/>
  <c r="AL17" i="26"/>
  <c r="AN17" i="26"/>
  <c r="AO17" i="26"/>
  <c r="AP17" i="26"/>
  <c r="AW17" i="26"/>
  <c r="AX17" i="26"/>
  <c r="AZ17" i="26"/>
  <c r="BA17" i="26"/>
  <c r="BB17" i="26"/>
  <c r="BC17" i="26"/>
  <c r="P18" i="26"/>
  <c r="AD18" i="26"/>
  <c r="AE18" i="26"/>
  <c r="AF18" i="26"/>
  <c r="AG18" i="26"/>
  <c r="AH18" i="26"/>
  <c r="AI18" i="26"/>
  <c r="AJ18" i="26"/>
  <c r="AK18" i="26"/>
  <c r="AL18" i="26"/>
  <c r="AN18" i="26"/>
  <c r="AO18" i="26"/>
  <c r="AP18" i="26"/>
  <c r="AW18" i="26"/>
  <c r="AX18" i="26"/>
  <c r="AZ18" i="26"/>
  <c r="BA18" i="26"/>
  <c r="BB18" i="26"/>
  <c r="BC18" i="26"/>
  <c r="P19" i="26"/>
  <c r="AD19" i="26"/>
  <c r="AE19" i="26"/>
  <c r="AF19" i="26"/>
  <c r="AG19" i="26"/>
  <c r="AH19" i="26"/>
  <c r="AI19" i="26"/>
  <c r="AJ19" i="26"/>
  <c r="AK19" i="26"/>
  <c r="AL19" i="26"/>
  <c r="AN19" i="26"/>
  <c r="AO19" i="26"/>
  <c r="AP19" i="26"/>
  <c r="AW19" i="26"/>
  <c r="AX19" i="26"/>
  <c r="AZ19" i="26"/>
  <c r="BA19" i="26"/>
  <c r="BB19" i="26"/>
  <c r="BC19" i="26"/>
  <c r="AD20" i="26"/>
  <c r="AE20" i="26"/>
  <c r="AF20" i="26"/>
  <c r="AG20" i="26"/>
  <c r="AH20" i="26"/>
  <c r="AI20" i="26"/>
  <c r="AJ20" i="26"/>
  <c r="AK20" i="26"/>
  <c r="AL20" i="26"/>
  <c r="AN20" i="26"/>
  <c r="AO20" i="26"/>
  <c r="AP20" i="26"/>
  <c r="AW20" i="26"/>
  <c r="AX20" i="26"/>
  <c r="AZ20" i="26"/>
  <c r="BA20" i="26"/>
  <c r="BB20" i="26"/>
  <c r="BC20" i="26"/>
  <c r="AD21" i="26"/>
  <c r="AE21" i="26"/>
  <c r="AF21" i="26"/>
  <c r="AG21" i="26"/>
  <c r="AH21" i="26"/>
  <c r="AI21" i="26"/>
  <c r="AJ21" i="26"/>
  <c r="AK21" i="26"/>
  <c r="AL21" i="26"/>
  <c r="AN21" i="26"/>
  <c r="AO21" i="26"/>
  <c r="AP21" i="26"/>
  <c r="AW21" i="26"/>
  <c r="AX21" i="26"/>
  <c r="AZ21" i="26"/>
  <c r="BA21" i="26"/>
  <c r="BB21" i="26"/>
  <c r="BC21" i="26"/>
  <c r="AD22" i="26"/>
  <c r="AE22" i="26"/>
  <c r="AF22" i="26"/>
  <c r="AG22" i="26"/>
  <c r="AH22" i="26"/>
  <c r="AI22" i="26"/>
  <c r="AJ22" i="26"/>
  <c r="AK22" i="26"/>
  <c r="AL22" i="26"/>
  <c r="AW22" i="26"/>
  <c r="AX22" i="26"/>
  <c r="AZ22" i="26"/>
  <c r="BA22" i="26"/>
  <c r="BB22" i="26"/>
  <c r="BC22" i="26"/>
  <c r="AD23" i="26"/>
  <c r="AE23" i="26"/>
  <c r="AF23" i="26"/>
  <c r="AG23" i="26"/>
  <c r="AH23" i="26"/>
  <c r="AI23" i="26"/>
  <c r="AJ23" i="26"/>
  <c r="AK23" i="26"/>
  <c r="AL23" i="26"/>
  <c r="AN23" i="26"/>
  <c r="AO23" i="26"/>
  <c r="AP23" i="26"/>
  <c r="AQ23" i="26"/>
  <c r="AW23" i="26"/>
  <c r="AX23" i="26"/>
  <c r="AZ23" i="26"/>
  <c r="BA23" i="26"/>
  <c r="BB23" i="26"/>
  <c r="BC23" i="26"/>
  <c r="AD24" i="26"/>
  <c r="AE24" i="26"/>
  <c r="AF24" i="26"/>
  <c r="AG24" i="26"/>
  <c r="AH24" i="26"/>
  <c r="AI24" i="26"/>
  <c r="AJ24" i="26"/>
  <c r="AK24" i="26"/>
  <c r="AL24" i="26"/>
  <c r="AN24" i="26"/>
  <c r="AO24" i="26"/>
  <c r="AP24" i="26"/>
  <c r="AQ24" i="26"/>
  <c r="AW24" i="26"/>
  <c r="AX24" i="26"/>
  <c r="AZ24" i="26"/>
  <c r="BA24" i="26"/>
  <c r="BB24" i="26"/>
  <c r="BC24" i="26"/>
  <c r="AD25" i="26"/>
  <c r="AE25" i="26"/>
  <c r="AF25" i="26"/>
  <c r="AG25" i="26"/>
  <c r="AH25" i="26"/>
  <c r="AI25" i="26"/>
  <c r="AJ25" i="26"/>
  <c r="AK25" i="26"/>
  <c r="AL25" i="26"/>
  <c r="AN25" i="26"/>
  <c r="AO25" i="26"/>
  <c r="AP25" i="26"/>
  <c r="AW25" i="26"/>
  <c r="AX25" i="26"/>
  <c r="AZ25" i="26"/>
  <c r="BA25" i="26"/>
  <c r="BB25" i="26"/>
  <c r="BC25" i="26"/>
  <c r="P26" i="26"/>
  <c r="AD26" i="26"/>
  <c r="AE26" i="26"/>
  <c r="AF26" i="26"/>
  <c r="AG26" i="26"/>
  <c r="AH26" i="26"/>
  <c r="AI26" i="26"/>
  <c r="AJ26" i="26"/>
  <c r="AK26" i="26"/>
  <c r="AL26" i="26"/>
  <c r="AN26" i="26"/>
  <c r="AO26" i="26"/>
  <c r="AP26" i="26"/>
  <c r="AW26" i="26"/>
  <c r="AX26" i="26"/>
  <c r="AZ26" i="26"/>
  <c r="BA26" i="26"/>
  <c r="BB26" i="26"/>
  <c r="BC26" i="26"/>
  <c r="P27" i="26"/>
  <c r="AD27" i="26"/>
  <c r="AE27" i="26"/>
  <c r="AF27" i="26"/>
  <c r="AG27" i="26"/>
  <c r="AH27" i="26"/>
  <c r="AI27" i="26"/>
  <c r="AJ27" i="26"/>
  <c r="AK27" i="26"/>
  <c r="AL27" i="26"/>
  <c r="AN27" i="26"/>
  <c r="AO27" i="26"/>
  <c r="AP27" i="26"/>
  <c r="AW27" i="26"/>
  <c r="AX27" i="26"/>
  <c r="AZ27" i="26"/>
  <c r="BA27" i="26"/>
  <c r="BB27" i="26"/>
  <c r="BC27" i="26"/>
  <c r="P28" i="26"/>
  <c r="AD28" i="26"/>
  <c r="AE28" i="26"/>
  <c r="AF28" i="26"/>
  <c r="AG28" i="26"/>
  <c r="AH28" i="26"/>
  <c r="AI28" i="26"/>
  <c r="AJ28" i="26"/>
  <c r="AK28" i="26"/>
  <c r="AL28" i="26"/>
  <c r="AN28" i="26"/>
  <c r="AO28" i="26"/>
  <c r="AP28" i="26"/>
  <c r="AW28" i="26"/>
  <c r="AX28" i="26"/>
  <c r="AZ28" i="26"/>
  <c r="BA28" i="26"/>
  <c r="BB28" i="26"/>
  <c r="BC28" i="26"/>
  <c r="P29" i="26"/>
  <c r="AD29" i="26"/>
  <c r="AE29" i="26"/>
  <c r="AF29" i="26"/>
  <c r="AG29" i="26"/>
  <c r="AH29" i="26"/>
  <c r="AI29" i="26"/>
  <c r="AJ29" i="26"/>
  <c r="AK29" i="26"/>
  <c r="AL29" i="26"/>
  <c r="AN29" i="26"/>
  <c r="AO29" i="26"/>
  <c r="AP29" i="26"/>
  <c r="AW29" i="26"/>
  <c r="AX29" i="26"/>
  <c r="AZ29" i="26"/>
  <c r="BA29" i="26"/>
  <c r="BB29" i="26"/>
  <c r="BC29" i="26"/>
  <c r="AD30" i="26"/>
  <c r="AE30" i="26"/>
  <c r="AF30" i="26"/>
  <c r="AG30" i="26"/>
  <c r="AH30" i="26"/>
  <c r="AI30" i="26"/>
  <c r="AJ30" i="26"/>
  <c r="AK30" i="26"/>
  <c r="AL30" i="26"/>
  <c r="AN30" i="26"/>
  <c r="AO30" i="26"/>
  <c r="AP30" i="26"/>
  <c r="AW30" i="26"/>
  <c r="AX30" i="26"/>
  <c r="AZ30" i="26"/>
  <c r="BA30" i="26"/>
  <c r="BB30" i="26"/>
  <c r="BC30" i="26"/>
  <c r="P31" i="26"/>
  <c r="AD31" i="26"/>
  <c r="AE31" i="26"/>
  <c r="AF31" i="26"/>
  <c r="AG31" i="26"/>
  <c r="AH31" i="26"/>
  <c r="AI31" i="26"/>
  <c r="AJ31" i="26"/>
  <c r="AK31" i="26"/>
  <c r="AL31" i="26"/>
  <c r="AN31" i="26"/>
  <c r="AO31" i="26"/>
  <c r="AP31" i="26"/>
  <c r="AW31" i="26"/>
  <c r="AX31" i="26"/>
  <c r="AZ31" i="26"/>
  <c r="BA31" i="26"/>
  <c r="BB31" i="26"/>
  <c r="BC31" i="26"/>
  <c r="P32" i="26"/>
  <c r="AD32" i="26"/>
  <c r="AE32" i="26"/>
  <c r="AF32" i="26"/>
  <c r="AG32" i="26"/>
  <c r="AH32" i="26"/>
  <c r="AI32" i="26"/>
  <c r="AJ32" i="26"/>
  <c r="AK32" i="26"/>
  <c r="AL32" i="26"/>
  <c r="AN32" i="26"/>
  <c r="AO32" i="26"/>
  <c r="AP32" i="26"/>
  <c r="AW32" i="26"/>
  <c r="AX32" i="26"/>
  <c r="AZ32" i="26"/>
  <c r="BA32" i="26"/>
  <c r="BB32" i="26"/>
  <c r="BC32" i="26"/>
  <c r="P33" i="26"/>
  <c r="AD33" i="26"/>
  <c r="AE33" i="26"/>
  <c r="AF33" i="26"/>
  <c r="AG33" i="26"/>
  <c r="AH33" i="26"/>
  <c r="AI33" i="26"/>
  <c r="AJ33" i="26"/>
  <c r="AK33" i="26"/>
  <c r="AL33" i="26"/>
  <c r="AN33" i="26"/>
  <c r="AO33" i="26"/>
  <c r="AP33" i="26"/>
  <c r="AW33" i="26"/>
  <c r="AX33" i="26"/>
  <c r="AZ33" i="26"/>
  <c r="BA33" i="26"/>
  <c r="BB33" i="26"/>
  <c r="BC33" i="26"/>
  <c r="P34" i="26"/>
  <c r="AD34" i="26"/>
  <c r="AE34" i="26"/>
  <c r="AF34" i="26"/>
  <c r="AG34" i="26"/>
  <c r="AH34" i="26"/>
  <c r="AI34" i="26"/>
  <c r="AJ34" i="26"/>
  <c r="AK34" i="26"/>
  <c r="AL34" i="26"/>
  <c r="AN34" i="26"/>
  <c r="AO34" i="26"/>
  <c r="AP34" i="26"/>
  <c r="AW34" i="26"/>
  <c r="AX34" i="26"/>
  <c r="AZ34" i="26"/>
  <c r="BA34" i="26"/>
  <c r="BB34" i="26"/>
  <c r="BC34" i="26"/>
  <c r="P35" i="26"/>
  <c r="AD35" i="26"/>
  <c r="AE35" i="26"/>
  <c r="AF35" i="26"/>
  <c r="AG35" i="26"/>
  <c r="AH35" i="26"/>
  <c r="AI35" i="26"/>
  <c r="AJ35" i="26"/>
  <c r="AK35" i="26"/>
  <c r="AL35" i="26"/>
  <c r="AN35" i="26"/>
  <c r="AO35" i="26"/>
  <c r="AP35" i="26"/>
  <c r="AR35" i="26"/>
  <c r="AW35" i="26"/>
  <c r="AX35" i="26"/>
  <c r="AZ35" i="26"/>
  <c r="BA35" i="26"/>
  <c r="BB35" i="26"/>
  <c r="BC35" i="26"/>
  <c r="P36" i="26"/>
  <c r="AD36" i="26"/>
  <c r="AE36" i="26"/>
  <c r="AF36" i="26"/>
  <c r="AG36" i="26"/>
  <c r="AH36" i="26"/>
  <c r="AI36" i="26"/>
  <c r="AJ36" i="26"/>
  <c r="AK36" i="26"/>
  <c r="AL36" i="26"/>
  <c r="AR36" i="26"/>
  <c r="AW36" i="26"/>
  <c r="AX36" i="26"/>
  <c r="AZ36" i="26"/>
  <c r="BA36" i="26"/>
  <c r="BB36" i="26"/>
  <c r="BC36" i="26"/>
  <c r="P37" i="26"/>
  <c r="AD37" i="26"/>
  <c r="AE37" i="26"/>
  <c r="AF37" i="26"/>
  <c r="AG37" i="26"/>
  <c r="AH37" i="26"/>
  <c r="AI37" i="26"/>
  <c r="AJ37" i="26"/>
  <c r="AK37" i="26"/>
  <c r="AL37" i="26"/>
  <c r="AN37" i="26"/>
  <c r="AO37" i="26"/>
  <c r="AP37" i="26"/>
  <c r="AQ37" i="26"/>
  <c r="AR37" i="26"/>
  <c r="AW37" i="26"/>
  <c r="AX37" i="26"/>
  <c r="AZ37" i="26"/>
  <c r="BA37" i="26"/>
  <c r="BB37" i="26"/>
  <c r="BC37" i="26"/>
  <c r="P38" i="26"/>
  <c r="AD38" i="26"/>
  <c r="AE38" i="26"/>
  <c r="AF38" i="26"/>
  <c r="AG38" i="26"/>
  <c r="AH38" i="26"/>
  <c r="AI38" i="26"/>
  <c r="AJ38" i="26"/>
  <c r="AK38" i="26"/>
  <c r="AL38" i="26"/>
  <c r="AN38" i="26"/>
  <c r="AO38" i="26"/>
  <c r="AP38" i="26"/>
  <c r="AQ38" i="26"/>
  <c r="AR38" i="26"/>
  <c r="AW38" i="26"/>
  <c r="AX38" i="26"/>
  <c r="AZ38" i="26"/>
  <c r="BA38" i="26"/>
  <c r="BB38" i="26"/>
  <c r="BC38" i="26"/>
  <c r="P39" i="26"/>
  <c r="AD39" i="26"/>
  <c r="AE39" i="26"/>
  <c r="AF39" i="26"/>
  <c r="AG39" i="26"/>
  <c r="AH39" i="26"/>
  <c r="AI39" i="26"/>
  <c r="AJ39" i="26"/>
  <c r="AK39" i="26"/>
  <c r="AL39" i="26"/>
  <c r="AN39" i="26"/>
  <c r="AO39" i="26"/>
  <c r="AP39" i="26"/>
  <c r="AR39" i="26"/>
  <c r="AW39" i="26"/>
  <c r="AX39" i="26"/>
  <c r="AZ39" i="26"/>
  <c r="BA39" i="26"/>
  <c r="BB39" i="26"/>
  <c r="BC39" i="26"/>
  <c r="P40" i="26"/>
  <c r="AD40" i="26"/>
  <c r="AE40" i="26"/>
  <c r="AF40" i="26"/>
  <c r="AG40" i="26"/>
  <c r="AH40" i="26"/>
  <c r="AI40" i="26"/>
  <c r="AJ40" i="26"/>
  <c r="AK40" i="26"/>
  <c r="AL40" i="26"/>
  <c r="AN40" i="26"/>
  <c r="AO40" i="26"/>
  <c r="AP40" i="26"/>
  <c r="AW40" i="26"/>
  <c r="AX40" i="26"/>
  <c r="AZ40" i="26"/>
  <c r="BA40" i="26"/>
  <c r="BB40" i="26"/>
  <c r="BC40" i="26"/>
  <c r="P41" i="26"/>
  <c r="AD41" i="26"/>
  <c r="AE41" i="26"/>
  <c r="AF41" i="26"/>
  <c r="AG41" i="26"/>
  <c r="AH41" i="26"/>
  <c r="AI41" i="26"/>
  <c r="AJ41" i="26"/>
  <c r="AK41" i="26"/>
  <c r="AL41" i="26"/>
  <c r="AN41" i="26"/>
  <c r="AO41" i="26"/>
  <c r="AP41" i="26"/>
  <c r="AR41" i="26"/>
  <c r="AW41" i="26"/>
  <c r="AX41" i="26"/>
  <c r="AZ41" i="26"/>
  <c r="BA41" i="26"/>
  <c r="BB41" i="26"/>
  <c r="BC41" i="26"/>
  <c r="AD42" i="26"/>
  <c r="AE42" i="26"/>
  <c r="AF42" i="26"/>
  <c r="AG42" i="26"/>
  <c r="AH42" i="26"/>
  <c r="AI42" i="26"/>
  <c r="AJ42" i="26"/>
  <c r="AK42" i="26"/>
  <c r="AL42" i="26"/>
  <c r="AN42" i="26"/>
  <c r="AO42" i="26"/>
  <c r="AP42" i="26"/>
  <c r="AR42" i="26"/>
  <c r="AW42" i="26"/>
  <c r="AX42" i="26"/>
  <c r="AZ42" i="26"/>
  <c r="BA42" i="26"/>
  <c r="BB42" i="26"/>
  <c r="BC42" i="26"/>
  <c r="P43" i="26"/>
  <c r="AD43" i="26"/>
  <c r="AE43" i="26"/>
  <c r="AF43" i="26"/>
  <c r="AG43" i="26"/>
  <c r="AH43" i="26"/>
  <c r="AI43" i="26"/>
  <c r="AJ43" i="26"/>
  <c r="AK43" i="26"/>
  <c r="AL43" i="26"/>
  <c r="AN43" i="26"/>
  <c r="AO43" i="26"/>
  <c r="AP43" i="26"/>
  <c r="AR43" i="26"/>
  <c r="AW43" i="26"/>
  <c r="AX43" i="26"/>
  <c r="AZ43" i="26"/>
  <c r="BA43" i="26"/>
  <c r="BB43" i="26"/>
  <c r="BC43" i="26"/>
  <c r="P44" i="26"/>
  <c r="AD44" i="26"/>
  <c r="AE44" i="26"/>
  <c r="AF44" i="26"/>
  <c r="AG44" i="26"/>
  <c r="AH44" i="26"/>
  <c r="AI44" i="26"/>
  <c r="AJ44" i="26"/>
  <c r="AK44" i="26"/>
  <c r="AL44" i="26"/>
  <c r="AN44" i="26"/>
  <c r="AO44" i="26"/>
  <c r="AP44" i="26"/>
  <c r="AW44" i="26"/>
  <c r="AX44" i="26"/>
  <c r="AZ44" i="26"/>
  <c r="BA44" i="26"/>
  <c r="BB44" i="26"/>
  <c r="BC44" i="26"/>
  <c r="P45" i="26"/>
  <c r="AD45" i="26"/>
  <c r="AE45" i="26"/>
  <c r="AF45" i="26"/>
  <c r="AG45" i="26"/>
  <c r="AH45" i="26"/>
  <c r="AI45" i="26"/>
  <c r="AJ45" i="26"/>
  <c r="AK45" i="26"/>
  <c r="AL45" i="26"/>
  <c r="AN45" i="26"/>
  <c r="AO45" i="26"/>
  <c r="AP45" i="26"/>
  <c r="AR45" i="26"/>
  <c r="AW45" i="26"/>
  <c r="AX45" i="26"/>
  <c r="AZ45" i="26"/>
  <c r="BA45" i="26"/>
  <c r="BB45" i="26"/>
  <c r="BC45" i="26"/>
  <c r="P46" i="26"/>
  <c r="AD46" i="26"/>
  <c r="AE46" i="26"/>
  <c r="AF46" i="26"/>
  <c r="AG46" i="26"/>
  <c r="AH46" i="26"/>
  <c r="AI46" i="26"/>
  <c r="AJ46" i="26"/>
  <c r="AK46" i="26"/>
  <c r="AL46" i="26"/>
  <c r="AN46" i="26"/>
  <c r="AO46" i="26"/>
  <c r="AP46" i="26"/>
  <c r="AR46" i="26"/>
  <c r="AW46" i="26"/>
  <c r="AX46" i="26"/>
  <c r="AZ46" i="26"/>
  <c r="BA46" i="26"/>
  <c r="BB46" i="26"/>
  <c r="BC46" i="26"/>
  <c r="P47" i="26"/>
  <c r="AD47" i="26"/>
  <c r="AE47" i="26"/>
  <c r="AF47" i="26"/>
  <c r="AG47" i="26"/>
  <c r="AH47" i="26"/>
  <c r="AI47" i="26"/>
  <c r="AJ47" i="26"/>
  <c r="AK47" i="26"/>
  <c r="AL47" i="26"/>
  <c r="AR47" i="26"/>
  <c r="AW47" i="26"/>
  <c r="AX47" i="26"/>
  <c r="AZ47" i="26"/>
  <c r="BA47" i="26"/>
  <c r="BB47" i="26"/>
  <c r="BC47" i="26"/>
  <c r="P48" i="26"/>
  <c r="AD48" i="26"/>
  <c r="AE48" i="26"/>
  <c r="AF48" i="26"/>
  <c r="AG48" i="26"/>
  <c r="AH48" i="26"/>
  <c r="AI48" i="26"/>
  <c r="AJ48" i="26"/>
  <c r="AK48" i="26"/>
  <c r="AL48" i="26"/>
  <c r="AN48" i="26"/>
  <c r="AO48" i="26"/>
  <c r="AP48" i="26"/>
  <c r="AQ48" i="26"/>
  <c r="AR48" i="26"/>
  <c r="AW48" i="26"/>
  <c r="AX48" i="26"/>
  <c r="AZ48" i="26"/>
  <c r="BA48" i="26"/>
  <c r="BB48" i="26"/>
  <c r="BC48" i="26"/>
  <c r="P49" i="26"/>
  <c r="AD49" i="26"/>
  <c r="AE49" i="26"/>
  <c r="AF49" i="26"/>
  <c r="AG49" i="26"/>
  <c r="AH49" i="26"/>
  <c r="AI49" i="26"/>
  <c r="AJ49" i="26"/>
  <c r="AK49" i="26"/>
  <c r="AL49" i="26"/>
  <c r="AN49" i="26"/>
  <c r="AO49" i="26"/>
  <c r="AP49" i="26"/>
  <c r="AR49" i="26"/>
  <c r="AW49" i="26"/>
  <c r="AX49" i="26"/>
  <c r="AZ49" i="26"/>
  <c r="BA49" i="26"/>
  <c r="BB49" i="26"/>
  <c r="BC49" i="26"/>
  <c r="P50" i="26"/>
  <c r="AD50" i="26"/>
  <c r="AE50" i="26"/>
  <c r="AF50" i="26"/>
  <c r="AG50" i="26"/>
  <c r="AH50" i="26"/>
  <c r="AI50" i="26"/>
  <c r="AJ50" i="26"/>
  <c r="AK50" i="26"/>
  <c r="AL50" i="26"/>
  <c r="AN50" i="26"/>
  <c r="AO50" i="26"/>
  <c r="AP50" i="26"/>
  <c r="AR50" i="26"/>
  <c r="AW50" i="26"/>
  <c r="AX50" i="26"/>
  <c r="AZ50" i="26"/>
  <c r="BA50" i="26"/>
  <c r="BB50" i="26"/>
  <c r="BC50" i="26"/>
  <c r="P51" i="26"/>
  <c r="AN51" i="26"/>
  <c r="AO51" i="26"/>
  <c r="AP51" i="26"/>
  <c r="AZ51" i="26"/>
  <c r="BC51" i="26"/>
  <c r="AE52" i="26"/>
  <c r="AF52" i="26"/>
  <c r="AG52" i="26"/>
  <c r="AH52" i="26"/>
  <c r="AI52" i="26"/>
  <c r="AJ52" i="26"/>
  <c r="AK52" i="26"/>
  <c r="AL52" i="26"/>
  <c r="AM52" i="26"/>
  <c r="AN52" i="26"/>
  <c r="AO52" i="26"/>
  <c r="AP52" i="26"/>
  <c r="AR52" i="26"/>
  <c r="AW52" i="26"/>
  <c r="AX52" i="26"/>
  <c r="AY52" i="26"/>
  <c r="AZ52" i="26"/>
  <c r="BA52" i="26"/>
  <c r="BB52" i="26"/>
  <c r="BC52" i="26"/>
  <c r="P53" i="26"/>
  <c r="AD53" i="26"/>
  <c r="AE53" i="26"/>
  <c r="AF53" i="26"/>
  <c r="AG53" i="26"/>
  <c r="AH53" i="26"/>
  <c r="AI53" i="26"/>
  <c r="AJ53" i="26"/>
  <c r="AK53" i="26"/>
  <c r="AL53" i="26"/>
  <c r="AN53" i="26"/>
  <c r="AO53" i="26"/>
  <c r="AP53" i="26"/>
  <c r="AR53" i="26"/>
  <c r="AW53" i="26"/>
  <c r="AX53" i="26"/>
  <c r="AZ53" i="26"/>
  <c r="BA53" i="26"/>
  <c r="BB53" i="26"/>
  <c r="BC53" i="26"/>
  <c r="AE54" i="26"/>
  <c r="AF54" i="26"/>
  <c r="AG54" i="26"/>
  <c r="AH54" i="26"/>
  <c r="AI54" i="26"/>
  <c r="AJ54" i="26"/>
  <c r="AK54" i="26"/>
  <c r="AL54" i="26"/>
  <c r="AM54" i="26"/>
  <c r="AN54" i="26"/>
  <c r="AO54" i="26"/>
  <c r="AP54" i="26"/>
  <c r="AR54" i="26"/>
  <c r="AW54" i="26"/>
  <c r="AX54" i="26"/>
  <c r="AY54" i="26"/>
  <c r="AZ54" i="26"/>
  <c r="BA54" i="26"/>
  <c r="BB54" i="26"/>
  <c r="BC54" i="26"/>
  <c r="AE55" i="26"/>
  <c r="AF55" i="26"/>
  <c r="AG55" i="26"/>
  <c r="AH55" i="26"/>
  <c r="AI55" i="26"/>
  <c r="AJ55" i="26"/>
  <c r="AK55" i="26"/>
  <c r="AL55" i="26"/>
  <c r="AM55" i="26"/>
  <c r="AN55" i="26"/>
  <c r="AO55" i="26"/>
  <c r="AP55" i="26"/>
  <c r="AW55" i="26"/>
  <c r="AX55" i="26"/>
  <c r="AY55" i="26"/>
  <c r="AZ55" i="26"/>
  <c r="BA55" i="26"/>
  <c r="BB55" i="26"/>
  <c r="BC55" i="26"/>
  <c r="P56" i="26"/>
  <c r="AD56" i="26"/>
  <c r="AE56" i="26"/>
  <c r="AF56" i="26"/>
  <c r="AG56" i="26"/>
  <c r="AH56" i="26"/>
  <c r="AI56" i="26"/>
  <c r="AJ56" i="26"/>
  <c r="AK56" i="26"/>
  <c r="AL56" i="26"/>
  <c r="AN56" i="26"/>
  <c r="AO56" i="26"/>
  <c r="AP56" i="26"/>
  <c r="AR56" i="26"/>
  <c r="AW56" i="26"/>
  <c r="AX56" i="26"/>
  <c r="AZ56" i="26"/>
  <c r="BA56" i="26"/>
  <c r="BB56" i="26"/>
  <c r="BC56" i="26"/>
  <c r="AD57" i="26"/>
  <c r="AE57" i="26"/>
  <c r="AF57" i="26"/>
  <c r="AG57" i="26"/>
  <c r="AH57" i="26"/>
  <c r="AI57" i="26"/>
  <c r="AJ57" i="26"/>
  <c r="AK57" i="26"/>
  <c r="AL57" i="26"/>
  <c r="AR57" i="26"/>
  <c r="AZ57" i="26"/>
  <c r="BC57" i="26"/>
  <c r="AD58" i="26"/>
  <c r="AE58" i="26"/>
  <c r="AF58" i="26"/>
  <c r="AG58" i="26"/>
  <c r="AH58" i="26"/>
  <c r="AI58" i="26"/>
  <c r="AJ58" i="26"/>
  <c r="AK58" i="26"/>
  <c r="AL58" i="26"/>
  <c r="AR58" i="26"/>
  <c r="AW58" i="26"/>
  <c r="AX58" i="26"/>
  <c r="AY58" i="26"/>
  <c r="AZ58" i="26"/>
  <c r="BA58" i="26"/>
  <c r="BB58" i="26"/>
  <c r="BC58" i="26"/>
  <c r="AN59" i="26"/>
  <c r="AO59" i="26"/>
  <c r="AP59" i="26"/>
  <c r="AQ59" i="26"/>
  <c r="AR59" i="26"/>
  <c r="AW59" i="26"/>
  <c r="AX59" i="26"/>
  <c r="AY59" i="26"/>
  <c r="AZ59" i="26"/>
  <c r="BA59" i="26"/>
  <c r="BB59" i="26"/>
  <c r="BC59" i="26"/>
  <c r="AE60" i="26"/>
  <c r="AF60" i="26"/>
  <c r="AG60" i="26"/>
  <c r="AH60" i="26"/>
  <c r="AI60" i="26"/>
  <c r="AJ60" i="26"/>
  <c r="AK60" i="26"/>
  <c r="AL60" i="26"/>
  <c r="AM60" i="26"/>
  <c r="AN60" i="26"/>
  <c r="AO60" i="26"/>
  <c r="AP60" i="26"/>
  <c r="AQ60" i="26"/>
  <c r="AR60" i="26"/>
  <c r="AW60" i="26"/>
  <c r="AX60" i="26"/>
  <c r="AZ60" i="26"/>
  <c r="BA60" i="26"/>
  <c r="BB60" i="26"/>
  <c r="BC60" i="26"/>
  <c r="AN61" i="26"/>
  <c r="AO61" i="26"/>
  <c r="AP61" i="26"/>
  <c r="AQ61" i="26"/>
  <c r="AW61" i="26"/>
  <c r="AX61" i="26"/>
  <c r="AZ61" i="26"/>
  <c r="BA61" i="26"/>
  <c r="BB61" i="26"/>
  <c r="BC61" i="26"/>
  <c r="AE62" i="26"/>
  <c r="AF62" i="26"/>
  <c r="AG62" i="26"/>
  <c r="AH62" i="26"/>
  <c r="AI62" i="26"/>
  <c r="AJ62" i="26"/>
  <c r="AK62" i="26"/>
  <c r="AL62" i="26"/>
  <c r="AM62" i="26"/>
  <c r="AN62" i="26"/>
  <c r="AO62" i="26"/>
  <c r="AP62" i="26"/>
  <c r="AR62" i="26"/>
  <c r="AZ62" i="26"/>
  <c r="BC62" i="26"/>
  <c r="AD63" i="26"/>
  <c r="AE63" i="26"/>
  <c r="AF63" i="26"/>
  <c r="AG63" i="26"/>
  <c r="AH63" i="26"/>
  <c r="AI63" i="26"/>
  <c r="AJ63" i="26"/>
  <c r="AK63" i="26"/>
  <c r="AL63" i="26"/>
  <c r="AN63" i="26"/>
  <c r="AO63" i="26"/>
  <c r="AP63" i="26"/>
  <c r="AQ63" i="26"/>
  <c r="AW63" i="26"/>
  <c r="AX63" i="26"/>
  <c r="AY63" i="26"/>
  <c r="AZ63" i="26"/>
  <c r="BA63" i="26"/>
  <c r="BB63" i="26"/>
  <c r="BC63" i="26"/>
  <c r="AE64" i="26"/>
  <c r="AF64" i="26"/>
  <c r="AG64" i="26"/>
  <c r="AH64" i="26"/>
  <c r="AI64" i="26"/>
  <c r="AJ64" i="26"/>
  <c r="AK64" i="26"/>
  <c r="AL64" i="26"/>
  <c r="AM64" i="26"/>
  <c r="AN64" i="26"/>
  <c r="AO64" i="26"/>
  <c r="AP64" i="26"/>
  <c r="AQ64" i="26"/>
  <c r="AW64" i="26"/>
  <c r="AX64" i="26"/>
  <c r="AY64" i="26"/>
  <c r="AZ64" i="26"/>
  <c r="BA64" i="26"/>
  <c r="BB64" i="26"/>
  <c r="BC64" i="26"/>
  <c r="AD65" i="26"/>
  <c r="AE65" i="26"/>
  <c r="AI65" i="26"/>
  <c r="AJ65" i="26"/>
  <c r="AK65" i="26"/>
  <c r="AL65" i="26"/>
  <c r="AN65" i="26"/>
  <c r="AO65" i="26"/>
  <c r="AP65" i="26"/>
  <c r="AQ65" i="26"/>
  <c r="AW65" i="26"/>
  <c r="AX65" i="26"/>
  <c r="AZ65" i="26"/>
  <c r="BA65" i="26"/>
  <c r="BB65" i="26"/>
  <c r="BC65" i="26"/>
  <c r="AN66" i="26"/>
  <c r="AO66" i="26"/>
  <c r="AP66" i="26"/>
  <c r="AQ66" i="26"/>
  <c r="AW66" i="26"/>
  <c r="AX66" i="26"/>
  <c r="AZ66" i="26"/>
  <c r="BA66" i="26"/>
  <c r="BB66" i="26"/>
  <c r="BC66" i="26"/>
  <c r="AN67" i="26"/>
  <c r="AO67" i="26"/>
  <c r="AP67" i="26"/>
  <c r="AQ67" i="26"/>
  <c r="AW67" i="26"/>
  <c r="AZ67" i="26"/>
  <c r="AN68" i="26"/>
  <c r="AO68" i="26"/>
  <c r="AP68" i="26"/>
  <c r="AQ68" i="26"/>
  <c r="AW68" i="26"/>
  <c r="AX68" i="26"/>
  <c r="AY68" i="26"/>
  <c r="AZ68" i="26"/>
  <c r="BA68" i="26"/>
  <c r="BB68" i="26"/>
  <c r="BC68" i="26"/>
  <c r="AN69" i="26"/>
  <c r="AO69" i="26"/>
  <c r="AP69" i="26"/>
  <c r="AW69" i="26"/>
  <c r="AX69" i="26"/>
  <c r="AY69" i="26"/>
  <c r="AZ69" i="26"/>
  <c r="BA69" i="26"/>
  <c r="BB69" i="26"/>
  <c r="BC69" i="26"/>
  <c r="AN70" i="26"/>
  <c r="AO70" i="26"/>
  <c r="AP70" i="26"/>
  <c r="AQ70" i="26"/>
  <c r="AW70" i="26"/>
  <c r="AX70" i="26"/>
  <c r="AZ70" i="26"/>
  <c r="BA70" i="26"/>
  <c r="BB70" i="26"/>
  <c r="BC70" i="26"/>
  <c r="AN71" i="26"/>
  <c r="AO71" i="26"/>
  <c r="AP71" i="26"/>
  <c r="AW71" i="26"/>
  <c r="AX71" i="26"/>
  <c r="AZ71" i="26"/>
  <c r="BA71" i="26"/>
  <c r="BB71" i="26"/>
  <c r="BC71" i="26"/>
  <c r="AW72" i="26"/>
  <c r="AZ72" i="26"/>
  <c r="AW73" i="26"/>
  <c r="AX73" i="26"/>
  <c r="AY73" i="26"/>
  <c r="AZ73" i="26"/>
  <c r="BA73" i="26"/>
  <c r="BB73" i="26"/>
  <c r="BC73" i="26"/>
  <c r="AW74" i="26"/>
  <c r="AX74" i="26"/>
  <c r="AY74" i="26"/>
  <c r="AZ74" i="26"/>
  <c r="BA74" i="26"/>
  <c r="BB74" i="26"/>
  <c r="BC74" i="26"/>
  <c r="AW75" i="26"/>
  <c r="AX75" i="26"/>
  <c r="AY75" i="26"/>
  <c r="AZ75" i="26"/>
  <c r="BA75" i="26"/>
  <c r="BB75" i="26"/>
  <c r="BC75" i="26"/>
  <c r="AW76" i="26"/>
  <c r="AX76" i="26"/>
  <c r="AZ76" i="26"/>
  <c r="BA76" i="26"/>
  <c r="BB76" i="26"/>
  <c r="BC76" i="26"/>
  <c r="AW77" i="26"/>
  <c r="AX77" i="26"/>
  <c r="AZ77" i="26"/>
  <c r="BA77" i="26"/>
  <c r="BB77" i="26"/>
  <c r="BC77" i="26"/>
  <c r="AW78" i="26"/>
  <c r="AX78" i="26"/>
  <c r="AZ78" i="26"/>
  <c r="BA78" i="26"/>
  <c r="BB78" i="26"/>
  <c r="BC78" i="26"/>
  <c r="AW79" i="26"/>
  <c r="AX79" i="26"/>
  <c r="AZ79" i="26"/>
  <c r="BA79" i="26"/>
  <c r="BB79" i="26"/>
  <c r="BC79" i="26"/>
  <c r="AW80" i="26"/>
  <c r="AX80" i="26"/>
  <c r="AZ80" i="26"/>
  <c r="BA80" i="26"/>
  <c r="BB80" i="26"/>
  <c r="BC80" i="26"/>
  <c r="AW81" i="26"/>
  <c r="AX81" i="26"/>
  <c r="AZ81" i="26"/>
  <c r="BA81" i="26"/>
  <c r="BB81" i="26"/>
  <c r="BC81" i="26"/>
  <c r="AW82" i="26"/>
  <c r="AX82" i="26"/>
  <c r="AZ82" i="26"/>
  <c r="BA82" i="26"/>
  <c r="BB82" i="26"/>
  <c r="BC82" i="26"/>
  <c r="AW83" i="26"/>
  <c r="AX83" i="26"/>
  <c r="AZ83" i="26"/>
  <c r="BA83" i="26"/>
  <c r="BB83" i="26"/>
  <c r="BC83" i="26"/>
  <c r="AZ84" i="26"/>
  <c r="BC84" i="26"/>
  <c r="AW85" i="26"/>
  <c r="AX85" i="26"/>
  <c r="AZ85" i="26"/>
  <c r="BA85" i="26"/>
  <c r="BB85" i="26"/>
  <c r="BC85" i="26"/>
  <c r="AW86" i="26"/>
  <c r="AX86" i="26"/>
  <c r="AZ86" i="26"/>
  <c r="BA86" i="26"/>
  <c r="BB86" i="26"/>
  <c r="BC86" i="26"/>
  <c r="AW87" i="26"/>
  <c r="AX87" i="26"/>
  <c r="AZ87" i="26"/>
  <c r="BA87" i="26"/>
  <c r="BB87" i="26"/>
  <c r="BC87" i="26"/>
  <c r="AW88" i="26"/>
  <c r="AX88" i="26"/>
  <c r="AZ88" i="26"/>
  <c r="BA88" i="26"/>
  <c r="BB88" i="26"/>
  <c r="BC88" i="26"/>
  <c r="AW89" i="26"/>
  <c r="AX89" i="26"/>
  <c r="AZ89" i="26"/>
  <c r="BA89" i="26"/>
  <c r="BB89" i="26"/>
  <c r="BC89" i="26"/>
  <c r="AW90" i="26"/>
  <c r="AX90" i="26"/>
  <c r="AZ90" i="26"/>
  <c r="BA90" i="26"/>
  <c r="BB90" i="26"/>
  <c r="BC90" i="26"/>
  <c r="AW91" i="26"/>
  <c r="AX91" i="26"/>
  <c r="AZ91" i="26"/>
  <c r="BA91" i="26"/>
  <c r="BB91" i="26"/>
  <c r="BC91" i="26"/>
  <c r="AW92" i="26"/>
  <c r="AX92" i="26"/>
  <c r="AZ92" i="26"/>
  <c r="BA92" i="26"/>
  <c r="BB92" i="26"/>
  <c r="BC92" i="26"/>
  <c r="AW93" i="26"/>
  <c r="AX93" i="26"/>
  <c r="AZ93" i="26"/>
  <c r="BA93" i="26"/>
  <c r="BB93" i="26"/>
  <c r="BC93" i="26"/>
  <c r="AW94" i="26"/>
  <c r="AX94" i="26"/>
  <c r="AZ94" i="26"/>
  <c r="BA94" i="26"/>
  <c r="BB94" i="26"/>
  <c r="BC94" i="26"/>
  <c r="AW95" i="26"/>
  <c r="AX95" i="26"/>
  <c r="AZ95" i="26"/>
  <c r="BA95" i="26"/>
  <c r="BB95" i="26"/>
  <c r="BC95" i="26"/>
  <c r="AW96" i="26"/>
  <c r="AX96" i="26"/>
  <c r="AZ96" i="26"/>
  <c r="BA96" i="26"/>
  <c r="BB96" i="26"/>
  <c r="BC96" i="26"/>
  <c r="AZ97" i="26"/>
  <c r="BC97" i="26"/>
  <c r="AW98" i="26"/>
  <c r="AX98" i="26"/>
  <c r="AY98" i="26"/>
  <c r="AZ98" i="26"/>
  <c r="BA98" i="26"/>
  <c r="BB98" i="26"/>
  <c r="BC98" i="26"/>
  <c r="AW99" i="26"/>
  <c r="AX99" i="26"/>
  <c r="AY99" i="26"/>
  <c r="AZ99" i="26"/>
  <c r="BA99" i="26"/>
  <c r="BB99" i="26"/>
  <c r="BC99" i="26"/>
  <c r="AW100" i="26"/>
  <c r="AX100" i="26"/>
  <c r="AZ100" i="26"/>
  <c r="BA100" i="26"/>
  <c r="BB100" i="26"/>
  <c r="BC100" i="26"/>
  <c r="AW101" i="26"/>
  <c r="AX101" i="26"/>
  <c r="AZ101" i="26"/>
  <c r="BA101" i="26"/>
  <c r="BB101" i="26"/>
  <c r="BC101" i="26"/>
  <c r="AW103" i="26"/>
  <c r="AX103" i="26"/>
  <c r="AY103" i="26"/>
  <c r="AZ103" i="26"/>
  <c r="BA103" i="26"/>
  <c r="BB103" i="26"/>
  <c r="BC103" i="26"/>
  <c r="P6" i="2"/>
  <c r="AD6" i="2" s="1"/>
  <c r="AM6" i="26" s="1"/>
  <c r="P7" i="2"/>
  <c r="AD7" i="2" s="1"/>
  <c r="AM7" i="26" s="1"/>
  <c r="P8" i="2"/>
  <c r="Y8" i="26" s="1"/>
  <c r="P9" i="2"/>
  <c r="AD9" i="2" s="1"/>
  <c r="AM9" i="26" s="1"/>
  <c r="P10" i="2"/>
  <c r="AD10" i="2" s="1"/>
  <c r="AM10" i="26" s="1"/>
  <c r="P11" i="2"/>
  <c r="AD11" i="2" s="1"/>
  <c r="AM11" i="26" s="1"/>
  <c r="P12" i="2"/>
  <c r="AD12" i="2" s="1"/>
  <c r="AM12" i="26" s="1"/>
  <c r="P13" i="2"/>
  <c r="AD13" i="2" s="1"/>
  <c r="AM13" i="26" s="1"/>
  <c r="P14" i="2"/>
  <c r="AD14" i="2" s="1"/>
  <c r="AM14" i="26" s="1"/>
  <c r="P15" i="2"/>
  <c r="AD15" i="2" s="1"/>
  <c r="AM15" i="26" s="1"/>
  <c r="P16" i="2"/>
  <c r="AD16" i="2" s="1"/>
  <c r="AM16" i="26" s="1"/>
  <c r="P17" i="2"/>
  <c r="AD17" i="2" s="1"/>
  <c r="AM17" i="26" s="1"/>
  <c r="P18" i="2"/>
  <c r="AD18" i="2" s="1"/>
  <c r="AM18" i="26" s="1"/>
  <c r="P19" i="2"/>
  <c r="AD19" i="2" s="1"/>
  <c r="AM19" i="26" s="1"/>
  <c r="P20" i="2"/>
  <c r="AD20" i="2" s="1"/>
  <c r="AM20" i="26" s="1"/>
  <c r="P21" i="2"/>
  <c r="AD21" i="2" s="1"/>
  <c r="AM21" i="26" s="1"/>
  <c r="P22" i="2"/>
  <c r="AD22" i="2" s="1"/>
  <c r="AM22" i="26" s="1"/>
  <c r="P23" i="2"/>
  <c r="AD23" i="2" s="1"/>
  <c r="AM23" i="26" s="1"/>
  <c r="P24" i="2"/>
  <c r="AD24" i="2" s="1"/>
  <c r="AM24" i="26" s="1"/>
  <c r="P25" i="2"/>
  <c r="AD25" i="2" s="1"/>
  <c r="AM25" i="26" s="1"/>
  <c r="P26" i="2"/>
  <c r="AD26" i="2" s="1"/>
  <c r="AM26" i="26" s="1"/>
  <c r="P27" i="2"/>
  <c r="AD27" i="2" s="1"/>
  <c r="AM27" i="26" s="1"/>
  <c r="P28" i="2"/>
  <c r="AD28" i="2" s="1"/>
  <c r="AM28" i="26" s="1"/>
  <c r="P29" i="2"/>
  <c r="AD29" i="2" s="1"/>
  <c r="AM29" i="26" s="1"/>
  <c r="P30" i="2"/>
  <c r="AD30" i="2" s="1"/>
  <c r="AM30" i="26" s="1"/>
  <c r="P31" i="2"/>
  <c r="AD31" i="2" s="1"/>
  <c r="AM31" i="26" s="1"/>
  <c r="P32" i="2"/>
  <c r="AD32" i="2" s="1"/>
  <c r="AM32" i="26" s="1"/>
  <c r="P33" i="2"/>
  <c r="AD33" i="2" s="1"/>
  <c r="AM33" i="26" s="1"/>
  <c r="P34" i="2"/>
  <c r="AD34" i="2" s="1"/>
  <c r="AM34" i="26" s="1"/>
  <c r="P35" i="2"/>
  <c r="AD35" i="2" s="1"/>
  <c r="AM35" i="26" s="1"/>
  <c r="P36" i="2"/>
  <c r="AD36" i="2" s="1"/>
  <c r="AM36" i="26" s="1"/>
  <c r="P37" i="2"/>
  <c r="AD37" i="2" s="1"/>
  <c r="AM37" i="26" s="1"/>
  <c r="P38" i="2"/>
  <c r="Y38" i="26" s="1"/>
  <c r="P39" i="2"/>
  <c r="AD39" i="2" s="1"/>
  <c r="AM39" i="26" s="1"/>
  <c r="P40" i="2"/>
  <c r="AD40" i="2"/>
  <c r="AM40" i="26" s="1"/>
  <c r="P41" i="2"/>
  <c r="AD41" i="2" s="1"/>
  <c r="AM41" i="26" s="1"/>
  <c r="P42" i="2"/>
  <c r="AD42" i="2" s="1"/>
  <c r="AM42" i="26" s="1"/>
  <c r="P43" i="2"/>
  <c r="AD43" i="2" s="1"/>
  <c r="AM43" i="26" s="1"/>
  <c r="P44" i="2"/>
  <c r="AD44" i="2" s="1"/>
  <c r="AM44" i="26" s="1"/>
  <c r="P45" i="2"/>
  <c r="AD45" i="2" s="1"/>
  <c r="AM45" i="26" s="1"/>
  <c r="P46" i="2"/>
  <c r="AD46" i="2" s="1"/>
  <c r="AM46" i="26" s="1"/>
  <c r="P47" i="2"/>
  <c r="AD47" i="2" s="1"/>
  <c r="AM47" i="26" s="1"/>
  <c r="P48" i="2"/>
  <c r="AD48" i="2"/>
  <c r="AM48" i="26" s="1"/>
  <c r="P49" i="2"/>
  <c r="AD49" i="2" s="1"/>
  <c r="AM49" i="26" s="1"/>
  <c r="P50" i="2"/>
  <c r="AD50" i="2" s="1"/>
  <c r="AM50" i="26" s="1"/>
  <c r="Q51" i="2"/>
  <c r="Z51" i="26" s="1"/>
  <c r="S51" i="2"/>
  <c r="AB51" i="26" s="1"/>
  <c r="T51" i="2"/>
  <c r="AC51" i="26" s="1"/>
  <c r="V51" i="2"/>
  <c r="AE51" i="26" s="1"/>
  <c r="W51" i="2"/>
  <c r="AF51" i="26" s="1"/>
  <c r="Y51" i="2"/>
  <c r="Z51" i="2"/>
  <c r="AI51" i="26" s="1"/>
  <c r="AA51" i="2"/>
  <c r="AJ51" i="26" s="1"/>
  <c r="AB51" i="2"/>
  <c r="AC51" i="2"/>
  <c r="P53" i="2"/>
  <c r="AD53" i="2" s="1"/>
  <c r="AM53" i="26" s="1"/>
  <c r="P56" i="2"/>
  <c r="AD56" i="2" s="1"/>
  <c r="AM56" i="26" s="1"/>
  <c r="P57" i="2"/>
  <c r="AD57" i="2"/>
  <c r="AM57" i="26" s="1"/>
  <c r="P58" i="2"/>
  <c r="AD58" i="2" s="1"/>
  <c r="AM58" i="26" s="1"/>
  <c r="O59" i="2"/>
  <c r="X59" i="26" s="1"/>
  <c r="W59" i="2"/>
  <c r="AF59" i="26" s="1"/>
  <c r="X59" i="2"/>
  <c r="AG59" i="26" s="1"/>
  <c r="Y59" i="2"/>
  <c r="AH59" i="26" s="1"/>
  <c r="Z59" i="2"/>
  <c r="AI59" i="26" s="1"/>
  <c r="AA59" i="2"/>
  <c r="AJ59" i="26" s="1"/>
  <c r="AB59" i="2"/>
  <c r="AK59" i="26" s="1"/>
  <c r="AC59" i="2"/>
  <c r="AL59" i="26" s="1"/>
  <c r="P63" i="2"/>
  <c r="AD63" i="2" s="1"/>
  <c r="AM63" i="26" s="1"/>
  <c r="P65" i="2"/>
  <c r="AD65" i="2"/>
  <c r="AM65" i="26" s="1"/>
  <c r="J48" i="17"/>
  <c r="AP47" i="26" s="1"/>
  <c r="J21" i="3"/>
  <c r="J24" i="3"/>
  <c r="O24" i="3" s="1"/>
  <c r="J25" i="3"/>
  <c r="J26" i="3"/>
  <c r="O26" i="3" s="1"/>
  <c r="J27" i="3"/>
  <c r="J28" i="3"/>
  <c r="O28" i="3" s="1"/>
  <c r="J29" i="3"/>
  <c r="J30" i="3"/>
  <c r="O30" i="3" s="1"/>
  <c r="J31" i="3"/>
  <c r="J32" i="3"/>
  <c r="J33" i="3"/>
  <c r="J34" i="3"/>
  <c r="O34" i="3" s="1"/>
  <c r="J35" i="3"/>
  <c r="J36" i="3"/>
  <c r="J38" i="3"/>
  <c r="O38" i="3" s="1"/>
  <c r="J39" i="3"/>
  <c r="J40" i="3"/>
  <c r="O40" i="3" s="1"/>
  <c r="J41" i="3"/>
  <c r="J42" i="3"/>
  <c r="J43" i="3"/>
  <c r="O43" i="3" s="1"/>
  <c r="J44" i="3"/>
  <c r="O44" i="3" s="1"/>
  <c r="J45" i="3"/>
  <c r="J46" i="3"/>
  <c r="J47" i="3"/>
  <c r="O47" i="3" s="1"/>
  <c r="J48" i="3"/>
  <c r="J49" i="3"/>
  <c r="O49" i="3" s="1"/>
  <c r="J50" i="3"/>
  <c r="J53" i="3"/>
  <c r="AY53" i="26" s="1"/>
  <c r="J56" i="3"/>
  <c r="AY56" i="26" s="1"/>
  <c r="H57" i="3"/>
  <c r="I57" i="3"/>
  <c r="AX57" i="26" s="1"/>
  <c r="L57" i="3"/>
  <c r="O58" i="3"/>
  <c r="O59" i="3"/>
  <c r="J60" i="3"/>
  <c r="AY60" i="26" s="1"/>
  <c r="J61" i="3"/>
  <c r="AY61" i="26" s="1"/>
  <c r="H62" i="3"/>
  <c r="AW62" i="26" s="1"/>
  <c r="J65" i="3"/>
  <c r="J66" i="3"/>
  <c r="AY66" i="26" s="1"/>
  <c r="I67" i="3"/>
  <c r="AX67" i="26" s="1"/>
  <c r="L67" i="3"/>
  <c r="BA67" i="26" s="1"/>
  <c r="M67" i="3"/>
  <c r="BB67" i="26" s="1"/>
  <c r="N67" i="3"/>
  <c r="BC67" i="26" s="1"/>
  <c r="J70" i="3"/>
  <c r="AY70" i="26" s="1"/>
  <c r="J71" i="3"/>
  <c r="I72" i="3"/>
  <c r="AX72" i="26" s="1"/>
  <c r="L72" i="3"/>
  <c r="BA72" i="26" s="1"/>
  <c r="M72" i="3"/>
  <c r="BB72" i="26" s="1"/>
  <c r="N72" i="3"/>
  <c r="BC72" i="26" s="1"/>
  <c r="J76" i="3"/>
  <c r="J77" i="3"/>
  <c r="AY77" i="26" s="1"/>
  <c r="J78" i="3"/>
  <c r="J79" i="3"/>
  <c r="AY79" i="26" s="1"/>
  <c r="O79" i="3"/>
  <c r="J80" i="3"/>
  <c r="J81" i="3"/>
  <c r="AY81" i="26" s="1"/>
  <c r="J82" i="3"/>
  <c r="J83" i="3"/>
  <c r="AY83" i="26" s="1"/>
  <c r="H84" i="3"/>
  <c r="AW84" i="26" s="1"/>
  <c r="I84" i="3"/>
  <c r="AX84" i="26" s="1"/>
  <c r="L84" i="3"/>
  <c r="M84" i="3"/>
  <c r="BB84" i="26" s="1"/>
  <c r="J85" i="3"/>
  <c r="AY85" i="26" s="1"/>
  <c r="J86" i="3"/>
  <c r="J87" i="3"/>
  <c r="AY87" i="26" s="1"/>
  <c r="O87" i="3"/>
  <c r="J88" i="3"/>
  <c r="J89" i="3"/>
  <c r="AY89" i="26" s="1"/>
  <c r="O89" i="3"/>
  <c r="J90" i="3"/>
  <c r="J91" i="3"/>
  <c r="AY91" i="26" s="1"/>
  <c r="J92" i="3"/>
  <c r="J93" i="3"/>
  <c r="AY93" i="26" s="1"/>
  <c r="J94" i="3"/>
  <c r="J95" i="3"/>
  <c r="AY95" i="26" s="1"/>
  <c r="J96" i="3"/>
  <c r="I97" i="3"/>
  <c r="AX97" i="26" s="1"/>
  <c r="J100" i="3"/>
  <c r="J101" i="3"/>
  <c r="AY101" i="26" s="1"/>
  <c r="H102" i="3"/>
  <c r="AW102" i="26" s="1"/>
  <c r="I102" i="3"/>
  <c r="AX102" i="26" s="1"/>
  <c r="K102" i="3"/>
  <c r="AZ102" i="26" s="1"/>
  <c r="L102" i="3"/>
  <c r="BA102" i="26" s="1"/>
  <c r="M102" i="3"/>
  <c r="BB102" i="26" s="1"/>
  <c r="N102" i="3"/>
  <c r="BC102" i="26" s="1"/>
  <c r="K104" i="3"/>
  <c r="AZ104" i="26" s="1"/>
  <c r="K17" i="7"/>
  <c r="BF17" i="26" s="1"/>
  <c r="O17" i="7"/>
  <c r="BJ17" i="26" s="1"/>
  <c r="Q6" i="28"/>
  <c r="S6" i="28" s="1"/>
  <c r="T6" i="28"/>
  <c r="V6" i="28" s="1"/>
  <c r="W6" i="28"/>
  <c r="Y6" i="28" s="1"/>
  <c r="Z6" i="28"/>
  <c r="AB6" i="28" s="1"/>
  <c r="Q7" i="28"/>
  <c r="S7" i="28" s="1"/>
  <c r="T7" i="28"/>
  <c r="V7" i="28" s="1"/>
  <c r="W7" i="28"/>
  <c r="Y7" i="28" s="1"/>
  <c r="Z7" i="28"/>
  <c r="AB7" i="28" s="1"/>
  <c r="Q8" i="28"/>
  <c r="S8" i="28"/>
  <c r="T8" i="28"/>
  <c r="V8" i="28" s="1"/>
  <c r="W8" i="28"/>
  <c r="Y8" i="28" s="1"/>
  <c r="Z8" i="28"/>
  <c r="AB8" i="28" s="1"/>
  <c r="Q9" i="28"/>
  <c r="S9" i="28" s="1"/>
  <c r="T9" i="28"/>
  <c r="V9" i="28" s="1"/>
  <c r="W9" i="28"/>
  <c r="Y9" i="28"/>
  <c r="Z9" i="28"/>
  <c r="AB9" i="28" s="1"/>
  <c r="Q10" i="28"/>
  <c r="S10" i="28" s="1"/>
  <c r="T10" i="28"/>
  <c r="V10" i="28" s="1"/>
  <c r="W10" i="28"/>
  <c r="Y10" i="28" s="1"/>
  <c r="Z10" i="28"/>
  <c r="AB10" i="28" s="1"/>
  <c r="Q12" i="28"/>
  <c r="S12" i="28" s="1"/>
  <c r="T12" i="28"/>
  <c r="V12" i="28" s="1"/>
  <c r="W12" i="28"/>
  <c r="Y12" i="28" s="1"/>
  <c r="Z12" i="28"/>
  <c r="AB12" i="28" s="1"/>
  <c r="Q16" i="28"/>
  <c r="S16" i="28"/>
  <c r="T16" i="28"/>
  <c r="V16" i="28" s="1"/>
  <c r="W16" i="28"/>
  <c r="Y16" i="28" s="1"/>
  <c r="Z16" i="28"/>
  <c r="AB16" i="28" s="1"/>
  <c r="Q17" i="28"/>
  <c r="S17" i="28" s="1"/>
  <c r="T17" i="28"/>
  <c r="V17" i="28" s="1"/>
  <c r="W17" i="28"/>
  <c r="Y17" i="28"/>
  <c r="Z17" i="28"/>
  <c r="AB17" i="28" s="1"/>
  <c r="Q18" i="28"/>
  <c r="S18" i="28" s="1"/>
  <c r="T18" i="28"/>
  <c r="V18" i="28" s="1"/>
  <c r="W18" i="28"/>
  <c r="Y18" i="28" s="1"/>
  <c r="Z18" i="28"/>
  <c r="AB18" i="28" s="1"/>
  <c r="Q19" i="28"/>
  <c r="S19" i="28" s="1"/>
  <c r="T19" i="28"/>
  <c r="V19" i="28" s="1"/>
  <c r="W19" i="28"/>
  <c r="Y19" i="28" s="1"/>
  <c r="Z19" i="28"/>
  <c r="AB19" i="28" s="1"/>
  <c r="Q20" i="28"/>
  <c r="S20" i="28"/>
  <c r="T20" i="28"/>
  <c r="V20" i="28" s="1"/>
  <c r="W20" i="28"/>
  <c r="Y20" i="28" s="1"/>
  <c r="Z20" i="28"/>
  <c r="AB20" i="28" s="1"/>
  <c r="Q25" i="28"/>
  <c r="S25" i="28" s="1"/>
  <c r="T25" i="28"/>
  <c r="V25" i="28" s="1"/>
  <c r="W25" i="28"/>
  <c r="Y25" i="28"/>
  <c r="Z25" i="28"/>
  <c r="AB25" i="28" s="1"/>
  <c r="Q26" i="28"/>
  <c r="S26" i="28" s="1"/>
  <c r="T26" i="28"/>
  <c r="V26" i="28" s="1"/>
  <c r="W26" i="28"/>
  <c r="Y26" i="28" s="1"/>
  <c r="Z26" i="28"/>
  <c r="AB26" i="28" s="1"/>
  <c r="Q27" i="28"/>
  <c r="S27" i="28" s="1"/>
  <c r="T27" i="28"/>
  <c r="V27" i="28" s="1"/>
  <c r="W27" i="28"/>
  <c r="Y27" i="28" s="1"/>
  <c r="Z27" i="28"/>
  <c r="AB27" i="28" s="1"/>
  <c r="Q28" i="28"/>
  <c r="S28" i="28"/>
  <c r="T28" i="28"/>
  <c r="V28" i="28" s="1"/>
  <c r="W28" i="28"/>
  <c r="Y28" i="28" s="1"/>
  <c r="Z28" i="28"/>
  <c r="AB28" i="28" s="1"/>
  <c r="Q33" i="28"/>
  <c r="S33" i="28" s="1"/>
  <c r="T33" i="28"/>
  <c r="V33" i="28" s="1"/>
  <c r="W33" i="28"/>
  <c r="Y33" i="28"/>
  <c r="Z33" i="28"/>
  <c r="AB33" i="28" s="1"/>
  <c r="Q34" i="28"/>
  <c r="S34" i="28" s="1"/>
  <c r="T34" i="28"/>
  <c r="V34" i="28" s="1"/>
  <c r="W34" i="28"/>
  <c r="Y34" i="28" s="1"/>
  <c r="Z34" i="28"/>
  <c r="AB34" i="28" s="1"/>
  <c r="Q39" i="28"/>
  <c r="S39" i="28"/>
  <c r="T39" i="28"/>
  <c r="V39" i="28" s="1"/>
  <c r="W39" i="28"/>
  <c r="Y39" i="28"/>
  <c r="Z39" i="28"/>
  <c r="AB39" i="28" s="1"/>
  <c r="Q40" i="28"/>
  <c r="S40" i="28" s="1"/>
  <c r="T40" i="28"/>
  <c r="V40" i="28" s="1"/>
  <c r="W40" i="28"/>
  <c r="Y40" i="28" s="1"/>
  <c r="Z40" i="28"/>
  <c r="AB40" i="28" s="1"/>
  <c r="Q41" i="28"/>
  <c r="S41" i="28"/>
  <c r="T41" i="28"/>
  <c r="V41" i="28" s="1"/>
  <c r="W41" i="28"/>
  <c r="Y41" i="28"/>
  <c r="Z41" i="28"/>
  <c r="AB41" i="28" s="1"/>
  <c r="Q46" i="28"/>
  <c r="S46" i="28" s="1"/>
  <c r="T46" i="28"/>
  <c r="V46" i="28" s="1"/>
  <c r="W46" i="28"/>
  <c r="Y46" i="28" s="1"/>
  <c r="Z46" i="28"/>
  <c r="AB46" i="28" s="1"/>
  <c r="Q47" i="28"/>
  <c r="S47" i="28"/>
  <c r="T47" i="28"/>
  <c r="V47" i="28" s="1"/>
  <c r="W47" i="28"/>
  <c r="Y47" i="28"/>
  <c r="Z47" i="28"/>
  <c r="AB47" i="28" s="1"/>
  <c r="Q48" i="28"/>
  <c r="S48" i="28" s="1"/>
  <c r="T48" i="28"/>
  <c r="V48" i="28" s="1"/>
  <c r="W48" i="28"/>
  <c r="Y48" i="28" s="1"/>
  <c r="Z48" i="28"/>
  <c r="AB48" i="28" s="1"/>
  <c r="Q49" i="28"/>
  <c r="S49" i="28"/>
  <c r="T49" i="28"/>
  <c r="V49" i="28" s="1"/>
  <c r="W49" i="28"/>
  <c r="Y49" i="28"/>
  <c r="Z49" i="28"/>
  <c r="AB49" i="28" s="1"/>
  <c r="Q51" i="28"/>
  <c r="S51" i="28" s="1"/>
  <c r="T51" i="28"/>
  <c r="V51" i="28" s="1"/>
  <c r="W51" i="28"/>
  <c r="Y51" i="28" s="1"/>
  <c r="Z51" i="28"/>
  <c r="Q55" i="28"/>
  <c r="S55" i="28" s="1"/>
  <c r="T55" i="28"/>
  <c r="V55" i="28" s="1"/>
  <c r="W55" i="28"/>
  <c r="Y55" i="28" s="1"/>
  <c r="Z55" i="28"/>
  <c r="AB55" i="28"/>
  <c r="Q56" i="28"/>
  <c r="S56" i="28" s="1"/>
  <c r="T56" i="28"/>
  <c r="V56" i="28"/>
  <c r="W56" i="28"/>
  <c r="Y56" i="28" s="1"/>
  <c r="Z56" i="28"/>
  <c r="AB56" i="28" s="1"/>
  <c r="G9" i="27"/>
  <c r="G14" i="27"/>
  <c r="N17" i="7"/>
  <c r="BI17" i="26" s="1"/>
  <c r="M17" i="7"/>
  <c r="BH17" i="26" s="1"/>
  <c r="L17" i="7"/>
  <c r="J17" i="7"/>
  <c r="BE17" i="26" s="1"/>
  <c r="I17" i="7"/>
  <c r="H15" i="7"/>
  <c r="H14" i="7"/>
  <c r="H11" i="7"/>
  <c r="H10" i="7"/>
  <c r="H7" i="7"/>
  <c r="H6" i="7"/>
  <c r="M57" i="3"/>
  <c r="M51" i="3"/>
  <c r="L51" i="3"/>
  <c r="I51" i="3"/>
  <c r="H51" i="3"/>
  <c r="AW51" i="26" s="1"/>
  <c r="O50" i="3"/>
  <c r="O45" i="3"/>
  <c r="O42" i="3"/>
  <c r="J37" i="3"/>
  <c r="O36" i="3"/>
  <c r="O35" i="3"/>
  <c r="O32" i="3"/>
  <c r="O31" i="3"/>
  <c r="J23" i="3"/>
  <c r="J22" i="3"/>
  <c r="O22" i="3" s="1"/>
  <c r="O21" i="3"/>
  <c r="J20" i="3"/>
  <c r="J19" i="3"/>
  <c r="AY19" i="26" s="1"/>
  <c r="J18" i="3"/>
  <c r="J17" i="3"/>
  <c r="I101" i="21" s="1"/>
  <c r="J16" i="3"/>
  <c r="AY16" i="26" s="1"/>
  <c r="J15" i="3"/>
  <c r="AY15" i="26" s="1"/>
  <c r="J14" i="3"/>
  <c r="AY14" i="26" s="1"/>
  <c r="J13" i="3"/>
  <c r="J12" i="3"/>
  <c r="AY12" i="26" s="1"/>
  <c r="J11" i="3"/>
  <c r="AY11" i="26" s="1"/>
  <c r="J10" i="3"/>
  <c r="AY10" i="26" s="1"/>
  <c r="J9" i="3"/>
  <c r="AY9" i="26" s="1"/>
  <c r="J8" i="3"/>
  <c r="AY8" i="26" s="1"/>
  <c r="J7" i="3"/>
  <c r="AY7" i="26" s="1"/>
  <c r="J6" i="3"/>
  <c r="AY6" i="26" s="1"/>
  <c r="H10" i="18"/>
  <c r="AV10" i="26" s="1"/>
  <c r="H13" i="19"/>
  <c r="AU13" i="26" s="1"/>
  <c r="H15" i="15"/>
  <c r="H12" i="16"/>
  <c r="AS12" i="26" s="1"/>
  <c r="H61" i="14"/>
  <c r="AR61" i="26" s="1"/>
  <c r="H44" i="14"/>
  <c r="AR44" i="26" s="1"/>
  <c r="H40" i="14"/>
  <c r="AR40" i="26" s="1"/>
  <c r="K70" i="17"/>
  <c r="AQ69" i="26" s="1"/>
  <c r="J58" i="17"/>
  <c r="AP57" i="26" s="1"/>
  <c r="I58" i="17"/>
  <c r="AO57" i="26" s="1"/>
  <c r="H58" i="17"/>
  <c r="AN57" i="26" s="1"/>
  <c r="K57" i="17"/>
  <c r="AQ56" i="26" s="1"/>
  <c r="K56" i="17"/>
  <c r="AQ55" i="26" s="1"/>
  <c r="K55" i="17"/>
  <c r="AQ54" i="26" s="1"/>
  <c r="K54" i="17"/>
  <c r="AQ53" i="26" s="1"/>
  <c r="K53" i="17"/>
  <c r="AQ52" i="26" s="1"/>
  <c r="K52" i="17"/>
  <c r="AQ51" i="26" s="1"/>
  <c r="K51" i="17"/>
  <c r="AQ50" i="26" s="1"/>
  <c r="K50" i="17"/>
  <c r="AQ49" i="26" s="1"/>
  <c r="I48" i="17"/>
  <c r="AO47" i="26" s="1"/>
  <c r="H48" i="17"/>
  <c r="AN47" i="26" s="1"/>
  <c r="K47" i="17"/>
  <c r="AQ46" i="26" s="1"/>
  <c r="K46" i="17"/>
  <c r="AQ45" i="26" s="1"/>
  <c r="K45" i="17"/>
  <c r="AQ44" i="26" s="1"/>
  <c r="K44" i="17"/>
  <c r="AQ43" i="26" s="1"/>
  <c r="K43" i="17"/>
  <c r="AQ42" i="26" s="1"/>
  <c r="K42" i="17"/>
  <c r="AQ41" i="26" s="1"/>
  <c r="K41" i="17"/>
  <c r="AQ40" i="26" s="1"/>
  <c r="K40" i="17"/>
  <c r="AQ39" i="26" s="1"/>
  <c r="J37" i="17"/>
  <c r="AP36" i="26" s="1"/>
  <c r="I37" i="17"/>
  <c r="AO36" i="26" s="1"/>
  <c r="H37" i="17"/>
  <c r="AN36" i="26" s="1"/>
  <c r="K36" i="17"/>
  <c r="AQ35" i="26" s="1"/>
  <c r="K35" i="17"/>
  <c r="AQ34" i="26" s="1"/>
  <c r="K34" i="17"/>
  <c r="AQ33" i="26" s="1"/>
  <c r="K33" i="17"/>
  <c r="AQ32" i="26" s="1"/>
  <c r="K32" i="17"/>
  <c r="AQ31" i="26" s="1"/>
  <c r="K31" i="17"/>
  <c r="AQ30" i="26" s="1"/>
  <c r="K30" i="17"/>
  <c r="AQ29" i="26" s="1"/>
  <c r="K29" i="17"/>
  <c r="AQ28" i="26" s="1"/>
  <c r="K28" i="17"/>
  <c r="AQ27" i="26" s="1"/>
  <c r="K27" i="17"/>
  <c r="AQ26" i="26" s="1"/>
  <c r="K26" i="17"/>
  <c r="AQ25" i="26" s="1"/>
  <c r="J23" i="17"/>
  <c r="AP22" i="26" s="1"/>
  <c r="I23" i="17"/>
  <c r="AO22" i="26" s="1"/>
  <c r="H23" i="17"/>
  <c r="AN22" i="26" s="1"/>
  <c r="K22" i="17"/>
  <c r="AQ21" i="26" s="1"/>
  <c r="K21" i="17"/>
  <c r="AQ20" i="26" s="1"/>
  <c r="K20" i="17"/>
  <c r="AQ19" i="26" s="1"/>
  <c r="K19" i="17"/>
  <c r="AQ18" i="26" s="1"/>
  <c r="K18" i="17"/>
  <c r="AQ17" i="26" s="1"/>
  <c r="K17" i="17"/>
  <c r="AQ16" i="26" s="1"/>
  <c r="K16" i="17"/>
  <c r="J13" i="17"/>
  <c r="AP12" i="26" s="1"/>
  <c r="I13" i="17"/>
  <c r="AO12" i="26" s="1"/>
  <c r="H13" i="17"/>
  <c r="AN12" i="26" s="1"/>
  <c r="K12" i="17"/>
  <c r="AQ11" i="26" s="1"/>
  <c r="K11" i="17"/>
  <c r="AQ10" i="26" s="1"/>
  <c r="K10" i="17"/>
  <c r="AQ9" i="26" s="1"/>
  <c r="K9" i="17"/>
  <c r="AQ8" i="26" s="1"/>
  <c r="K8" i="17"/>
  <c r="AQ7" i="26" s="1"/>
  <c r="K7" i="17"/>
  <c r="AQ6" i="26" s="1"/>
  <c r="V59" i="2"/>
  <c r="AE59" i="26" s="1"/>
  <c r="U59" i="2"/>
  <c r="AD59" i="26" s="1"/>
  <c r="T59" i="2"/>
  <c r="S59" i="2"/>
  <c r="AB59" i="26" s="1"/>
  <c r="R59" i="2"/>
  <c r="AA59" i="26" s="1"/>
  <c r="Q59" i="2"/>
  <c r="N59" i="2"/>
  <c r="W59" i="26" s="1"/>
  <c r="M59" i="2"/>
  <c r="L59" i="2"/>
  <c r="K59" i="2"/>
  <c r="T59" i="26" s="1"/>
  <c r="J59" i="2"/>
  <c r="S59" i="26" s="1"/>
  <c r="I59" i="2"/>
  <c r="H59" i="2"/>
  <c r="X51" i="2"/>
  <c r="U51" i="2"/>
  <c r="R51" i="2"/>
  <c r="AA51" i="26" s="1"/>
  <c r="O51" i="2"/>
  <c r="O61" i="2" s="1"/>
  <c r="N51" i="2"/>
  <c r="W51" i="26" s="1"/>
  <c r="M51" i="2"/>
  <c r="V51" i="26" s="1"/>
  <c r="L51" i="2"/>
  <c r="K51" i="2"/>
  <c r="T51" i="26" s="1"/>
  <c r="J51" i="2"/>
  <c r="S51" i="26" s="1"/>
  <c r="I51" i="2"/>
  <c r="I61" i="2" s="1"/>
  <c r="H51" i="2"/>
  <c r="Q51" i="26" s="1"/>
  <c r="I54" i="11"/>
  <c r="P52" i="26" s="1"/>
  <c r="H54" i="11"/>
  <c r="K53" i="11"/>
  <c r="L53" i="11" s="1"/>
  <c r="K52" i="11"/>
  <c r="L52" i="11" s="1"/>
  <c r="L51" i="11"/>
  <c r="K51" i="11"/>
  <c r="K50" i="11"/>
  <c r="L50" i="11" s="1"/>
  <c r="K49" i="11"/>
  <c r="L49" i="11" s="1"/>
  <c r="K48" i="11"/>
  <c r="L48" i="11" s="1"/>
  <c r="K47" i="11"/>
  <c r="L47" i="11" s="1"/>
  <c r="I44" i="11"/>
  <c r="P42" i="26" s="1"/>
  <c r="H44" i="11"/>
  <c r="K43" i="11"/>
  <c r="L43" i="11" s="1"/>
  <c r="K42" i="11"/>
  <c r="L42" i="11" s="1"/>
  <c r="K41" i="11"/>
  <c r="L41" i="11" s="1"/>
  <c r="K40" i="11"/>
  <c r="L40" i="11" s="1"/>
  <c r="K39" i="11"/>
  <c r="L39" i="11" s="1"/>
  <c r="K38" i="11"/>
  <c r="L38" i="11" s="1"/>
  <c r="K37" i="11"/>
  <c r="L37" i="11" s="1"/>
  <c r="K36" i="11"/>
  <c r="L36" i="11" s="1"/>
  <c r="K35" i="11"/>
  <c r="L35" i="11" s="1"/>
  <c r="K34" i="11"/>
  <c r="L34" i="11" s="1"/>
  <c r="K29" i="11"/>
  <c r="L29" i="11" s="1"/>
  <c r="L28" i="11"/>
  <c r="K28" i="11"/>
  <c r="K27" i="11"/>
  <c r="L27" i="11" s="1"/>
  <c r="K26" i="11"/>
  <c r="L26" i="11" s="1"/>
  <c r="K25" i="11"/>
  <c r="L25" i="11" s="1"/>
  <c r="K22" i="11"/>
  <c r="L22" i="11" s="1"/>
  <c r="I21" i="11"/>
  <c r="P21" i="26" s="1"/>
  <c r="H21" i="11"/>
  <c r="K21" i="11" s="1"/>
  <c r="I20" i="11"/>
  <c r="P20" i="26" s="1"/>
  <c r="H20" i="11"/>
  <c r="K19" i="11"/>
  <c r="L19" i="11" s="1"/>
  <c r="L18" i="11"/>
  <c r="K18" i="11"/>
  <c r="K17" i="11"/>
  <c r="L17" i="11" s="1"/>
  <c r="K16" i="11"/>
  <c r="L16" i="11" s="1"/>
  <c r="K15" i="11"/>
  <c r="L15" i="11" s="1"/>
  <c r="K14" i="11"/>
  <c r="L14" i="11" s="1"/>
  <c r="I13" i="11"/>
  <c r="P13" i="26" s="1"/>
  <c r="H13" i="11"/>
  <c r="O13" i="26" s="1"/>
  <c r="K12" i="11"/>
  <c r="L12" i="11" s="1"/>
  <c r="K11" i="11"/>
  <c r="L11" i="11" s="1"/>
  <c r="K10" i="11"/>
  <c r="L10" i="11" s="1"/>
  <c r="I9" i="11"/>
  <c r="P9" i="26" s="1"/>
  <c r="I19" i="22"/>
  <c r="N19" i="26" s="1"/>
  <c r="H19" i="22"/>
  <c r="K18" i="22"/>
  <c r="L18" i="22" s="1"/>
  <c r="K17" i="22"/>
  <c r="L17" i="22" s="1"/>
  <c r="K16" i="22"/>
  <c r="L16" i="22" s="1"/>
  <c r="K15" i="22"/>
  <c r="L15" i="22" s="1"/>
  <c r="K14" i="22"/>
  <c r="L14" i="22" s="1"/>
  <c r="I11" i="22"/>
  <c r="H11" i="22"/>
  <c r="K11" i="22" s="1"/>
  <c r="K10" i="22"/>
  <c r="L10" i="22" s="1"/>
  <c r="K9" i="22"/>
  <c r="L9" i="22" s="1"/>
  <c r="K8" i="22"/>
  <c r="L8" i="22" s="1"/>
  <c r="L7" i="22"/>
  <c r="K7" i="22"/>
  <c r="K6" i="22"/>
  <c r="L6" i="22" s="1"/>
  <c r="I49" i="10"/>
  <c r="H49" i="10"/>
  <c r="K48" i="10"/>
  <c r="L48" i="10" s="1"/>
  <c r="K47" i="10"/>
  <c r="L47" i="10" s="1"/>
  <c r="I44" i="10"/>
  <c r="K44" i="10" s="1"/>
  <c r="H44" i="10"/>
  <c r="K43" i="10"/>
  <c r="L43" i="10" s="1"/>
  <c r="K42" i="10"/>
  <c r="L42" i="10" s="1"/>
  <c r="K41" i="10"/>
  <c r="L41" i="10" s="1"/>
  <c r="K40" i="10"/>
  <c r="L40" i="10" s="1"/>
  <c r="K33" i="10"/>
  <c r="L33" i="10" s="1"/>
  <c r="I31" i="10"/>
  <c r="H46" i="21" s="1"/>
  <c r="H31" i="10"/>
  <c r="H11" i="27" s="1"/>
  <c r="K30" i="10"/>
  <c r="L30" i="10" s="1"/>
  <c r="K29" i="10"/>
  <c r="L29" i="10" s="1"/>
  <c r="K28" i="10"/>
  <c r="L28" i="10" s="1"/>
  <c r="K27" i="10"/>
  <c r="L27" i="10" s="1"/>
  <c r="K26" i="10"/>
  <c r="L26" i="10" s="1"/>
  <c r="K22" i="10"/>
  <c r="L22" i="10" s="1"/>
  <c r="K19" i="10"/>
  <c r="L19" i="10" s="1"/>
  <c r="K18" i="10"/>
  <c r="L18" i="10" s="1"/>
  <c r="I15" i="10"/>
  <c r="H15" i="10"/>
  <c r="I41" i="21" s="1"/>
  <c r="K14" i="10"/>
  <c r="L14" i="10" s="1"/>
  <c r="K13" i="10"/>
  <c r="L13" i="10" s="1"/>
  <c r="K12" i="10"/>
  <c r="L12" i="10" s="1"/>
  <c r="K11" i="10"/>
  <c r="L11" i="10" s="1"/>
  <c r="K10" i="10"/>
  <c r="L10" i="10" s="1"/>
  <c r="K9" i="10"/>
  <c r="L9" i="10" s="1"/>
  <c r="I9" i="10"/>
  <c r="H9" i="10"/>
  <c r="K8" i="10"/>
  <c r="L8" i="10" s="1"/>
  <c r="K7" i="10"/>
  <c r="L7" i="10" s="1"/>
  <c r="K6" i="10"/>
  <c r="L6" i="10" s="1"/>
  <c r="M22" i="12"/>
  <c r="J22" i="26" s="1"/>
  <c r="K22" i="12"/>
  <c r="H22" i="26" s="1"/>
  <c r="J22" i="12"/>
  <c r="I22" i="12"/>
  <c r="H22" i="12"/>
  <c r="L21" i="12"/>
  <c r="N21" i="12" s="1"/>
  <c r="L20" i="12"/>
  <c r="N20" i="12" s="1"/>
  <c r="I38" i="21" s="1"/>
  <c r="L19" i="12"/>
  <c r="N19" i="12" s="1"/>
  <c r="L18" i="12"/>
  <c r="N18" i="12" s="1"/>
  <c r="M13" i="12"/>
  <c r="K13" i="12"/>
  <c r="K15" i="12" s="1"/>
  <c r="J13" i="12"/>
  <c r="J15" i="12" s="1"/>
  <c r="G15" i="26" s="1"/>
  <c r="I13" i="12"/>
  <c r="H13" i="12"/>
  <c r="H15" i="12" s="1"/>
  <c r="L12" i="12"/>
  <c r="N12" i="12" s="1"/>
  <c r="N11" i="12"/>
  <c r="L11" i="12"/>
  <c r="L10" i="12"/>
  <c r="N10" i="12" s="1"/>
  <c r="L9" i="12"/>
  <c r="N9" i="12" s="1"/>
  <c r="L6" i="12"/>
  <c r="N6" i="12" s="1"/>
  <c r="K55" i="9"/>
  <c r="L55" i="9" s="1"/>
  <c r="K51" i="9"/>
  <c r="L51" i="9" s="1"/>
  <c r="I50" i="9"/>
  <c r="I52" i="9" s="1"/>
  <c r="H50" i="9"/>
  <c r="K49" i="9"/>
  <c r="L49" i="9" s="1"/>
  <c r="L48" i="9"/>
  <c r="K48" i="9"/>
  <c r="K47" i="9"/>
  <c r="L47" i="9" s="1"/>
  <c r="K46" i="9"/>
  <c r="L46" i="9" s="1"/>
  <c r="K41" i="9"/>
  <c r="L41" i="9" s="1"/>
  <c r="K40" i="9"/>
  <c r="L40" i="9" s="1"/>
  <c r="K39" i="9"/>
  <c r="L39" i="9" s="1"/>
  <c r="I35" i="9"/>
  <c r="D35" i="26" s="1"/>
  <c r="H35" i="9"/>
  <c r="K34" i="9"/>
  <c r="L34" i="9" s="1"/>
  <c r="K33" i="9"/>
  <c r="L33" i="9" s="1"/>
  <c r="K28" i="9"/>
  <c r="L28" i="9" s="1"/>
  <c r="K27" i="9"/>
  <c r="L27" i="9" s="1"/>
  <c r="K26" i="9"/>
  <c r="L26" i="9" s="1"/>
  <c r="K25" i="9"/>
  <c r="L25" i="9" s="1"/>
  <c r="I21" i="9"/>
  <c r="I11" i="9"/>
  <c r="H10" i="9"/>
  <c r="AH65" i="26"/>
  <c r="AG65" i="26"/>
  <c r="AF65" i="26"/>
  <c r="AC65" i="26"/>
  <c r="AB65" i="26"/>
  <c r="AA65" i="26"/>
  <c r="Z65" i="26"/>
  <c r="Y65" i="26"/>
  <c r="X65" i="26"/>
  <c r="W65" i="26"/>
  <c r="V65" i="26"/>
  <c r="U65" i="26"/>
  <c r="T65" i="26"/>
  <c r="S65" i="26"/>
  <c r="R65" i="26"/>
  <c r="Q65" i="26"/>
  <c r="AD64" i="26"/>
  <c r="AC64" i="26"/>
  <c r="AB64" i="26"/>
  <c r="AA64" i="26"/>
  <c r="Z64" i="26"/>
  <c r="Y64" i="26"/>
  <c r="X64" i="26"/>
  <c r="W64" i="26"/>
  <c r="V64" i="26"/>
  <c r="U64" i="26"/>
  <c r="T64" i="26"/>
  <c r="S64" i="26"/>
  <c r="R64" i="26"/>
  <c r="Q64" i="26"/>
  <c r="AC63" i="26"/>
  <c r="AB63" i="26"/>
  <c r="AA63" i="26"/>
  <c r="Z63" i="26"/>
  <c r="Y63" i="26"/>
  <c r="X63" i="26"/>
  <c r="W63" i="26"/>
  <c r="V63" i="26"/>
  <c r="U63" i="26"/>
  <c r="T63" i="26"/>
  <c r="S63" i="26"/>
  <c r="R63" i="26"/>
  <c r="Q63" i="26"/>
  <c r="AD62" i="26"/>
  <c r="AC62" i="26"/>
  <c r="AB62" i="26"/>
  <c r="AA62" i="26"/>
  <c r="Z62" i="26"/>
  <c r="Y62" i="26"/>
  <c r="X62" i="26"/>
  <c r="W62" i="26"/>
  <c r="V62" i="26"/>
  <c r="U62" i="26"/>
  <c r="T62" i="26"/>
  <c r="S62" i="26"/>
  <c r="R62" i="26"/>
  <c r="Q62" i="26"/>
  <c r="L62" i="26"/>
  <c r="K62" i="26"/>
  <c r="L61" i="26"/>
  <c r="AD60" i="26"/>
  <c r="AC60" i="26"/>
  <c r="AB60" i="26"/>
  <c r="AA60" i="26"/>
  <c r="Z60" i="26"/>
  <c r="Y60" i="26"/>
  <c r="X60" i="26"/>
  <c r="W60" i="26"/>
  <c r="V60" i="26"/>
  <c r="U60" i="26"/>
  <c r="T60" i="26"/>
  <c r="S60" i="26"/>
  <c r="R60" i="26"/>
  <c r="Q60" i="26"/>
  <c r="L60" i="26"/>
  <c r="K60" i="26"/>
  <c r="V59" i="26"/>
  <c r="U59" i="26"/>
  <c r="R59" i="26"/>
  <c r="Q59" i="26"/>
  <c r="AC58" i="26"/>
  <c r="AB58" i="26"/>
  <c r="AA58" i="26"/>
  <c r="Z58" i="26"/>
  <c r="X58" i="26"/>
  <c r="W58" i="26"/>
  <c r="V58" i="26"/>
  <c r="U58" i="26"/>
  <c r="T58" i="26"/>
  <c r="S58" i="26"/>
  <c r="R58" i="26"/>
  <c r="Q58" i="26"/>
  <c r="AC57" i="26"/>
  <c r="AB57" i="26"/>
  <c r="AA57" i="26"/>
  <c r="Z57" i="26"/>
  <c r="Y57" i="26"/>
  <c r="X57" i="26"/>
  <c r="W57" i="26"/>
  <c r="V57" i="26"/>
  <c r="U57" i="26"/>
  <c r="T57" i="26"/>
  <c r="S57" i="26"/>
  <c r="R57" i="26"/>
  <c r="Q57" i="26"/>
  <c r="D57" i="26"/>
  <c r="C57" i="26"/>
  <c r="AC56" i="26"/>
  <c r="AB56" i="26"/>
  <c r="AA56" i="26"/>
  <c r="Z56" i="26"/>
  <c r="X56" i="26"/>
  <c r="W56" i="26"/>
  <c r="V56" i="26"/>
  <c r="U56" i="26"/>
  <c r="T56" i="26"/>
  <c r="S56" i="26"/>
  <c r="R56" i="26"/>
  <c r="Q56" i="26"/>
  <c r="L56" i="26"/>
  <c r="K56" i="26"/>
  <c r="D56" i="26"/>
  <c r="C56" i="26"/>
  <c r="AD55" i="26"/>
  <c r="AC55" i="26"/>
  <c r="AB55" i="26"/>
  <c r="AA55" i="26"/>
  <c r="Z55" i="26"/>
  <c r="Y55" i="26"/>
  <c r="X55" i="26"/>
  <c r="W55" i="26"/>
  <c r="V55" i="26"/>
  <c r="U55" i="26"/>
  <c r="T55" i="26"/>
  <c r="S55" i="26"/>
  <c r="R55" i="26"/>
  <c r="Q55" i="26"/>
  <c r="P55" i="26"/>
  <c r="O55" i="26"/>
  <c r="D55" i="26"/>
  <c r="C55" i="26"/>
  <c r="AD54" i="26"/>
  <c r="AC54" i="26"/>
  <c r="AB54" i="26"/>
  <c r="AA54" i="26"/>
  <c r="Z54" i="26"/>
  <c r="Y54" i="26"/>
  <c r="X54" i="26"/>
  <c r="W54" i="26"/>
  <c r="V54" i="26"/>
  <c r="U54" i="26"/>
  <c r="T54" i="26"/>
  <c r="S54" i="26"/>
  <c r="R54" i="26"/>
  <c r="Q54" i="26"/>
  <c r="D54" i="26"/>
  <c r="C54" i="26"/>
  <c r="AC53" i="26"/>
  <c r="AB53" i="26"/>
  <c r="AA53" i="26"/>
  <c r="Z53" i="26"/>
  <c r="Y53" i="26"/>
  <c r="X53" i="26"/>
  <c r="W53" i="26"/>
  <c r="V53" i="26"/>
  <c r="U53" i="26"/>
  <c r="T53" i="26"/>
  <c r="S53" i="26"/>
  <c r="R53" i="26"/>
  <c r="Q53" i="26"/>
  <c r="O53" i="26"/>
  <c r="L53" i="26"/>
  <c r="K53" i="26"/>
  <c r="C53" i="26"/>
  <c r="AD52" i="26"/>
  <c r="AC52" i="26"/>
  <c r="AB52" i="26"/>
  <c r="AA52" i="26"/>
  <c r="Z52" i="26"/>
  <c r="Y52" i="26"/>
  <c r="X52" i="26"/>
  <c r="W52" i="26"/>
  <c r="V52" i="26"/>
  <c r="U52" i="26"/>
  <c r="T52" i="26"/>
  <c r="S52" i="26"/>
  <c r="R52" i="26"/>
  <c r="Q52" i="26"/>
  <c r="L52" i="26"/>
  <c r="K52" i="26"/>
  <c r="D52" i="26"/>
  <c r="C52" i="26"/>
  <c r="U51" i="26"/>
  <c r="R51" i="26"/>
  <c r="O51" i="26"/>
  <c r="D51" i="26"/>
  <c r="C51" i="26"/>
  <c r="AC50" i="26"/>
  <c r="AB50" i="26"/>
  <c r="AA50" i="26"/>
  <c r="Z50" i="26"/>
  <c r="X50" i="26"/>
  <c r="W50" i="26"/>
  <c r="V50" i="26"/>
  <c r="U50" i="26"/>
  <c r="T50" i="26"/>
  <c r="S50" i="26"/>
  <c r="R50" i="26"/>
  <c r="Q50" i="26"/>
  <c r="O50" i="26"/>
  <c r="L50" i="26"/>
  <c r="K50" i="26"/>
  <c r="D50" i="26"/>
  <c r="C50" i="26"/>
  <c r="AC49" i="26"/>
  <c r="AB49" i="26"/>
  <c r="AA49" i="26"/>
  <c r="Z49" i="26"/>
  <c r="X49" i="26"/>
  <c r="W49" i="26"/>
  <c r="V49" i="26"/>
  <c r="U49" i="26"/>
  <c r="T49" i="26"/>
  <c r="S49" i="26"/>
  <c r="R49" i="26"/>
  <c r="Q49" i="26"/>
  <c r="O49" i="26"/>
  <c r="L49" i="26"/>
  <c r="K49" i="26"/>
  <c r="D49" i="26"/>
  <c r="C49" i="26"/>
  <c r="AC48" i="26"/>
  <c r="AB48" i="26"/>
  <c r="AA48" i="26"/>
  <c r="Z48" i="26"/>
  <c r="Y48" i="26"/>
  <c r="X48" i="26"/>
  <c r="W48" i="26"/>
  <c r="V48" i="26"/>
  <c r="U48" i="26"/>
  <c r="T48" i="26"/>
  <c r="S48" i="26"/>
  <c r="R48" i="26"/>
  <c r="Q48" i="26"/>
  <c r="O48" i="26"/>
  <c r="L48" i="26"/>
  <c r="K48" i="26"/>
  <c r="D48" i="26"/>
  <c r="C48" i="26"/>
  <c r="AC47" i="26"/>
  <c r="AB47" i="26"/>
  <c r="AA47" i="26"/>
  <c r="Z47" i="26"/>
  <c r="X47" i="26"/>
  <c r="W47" i="26"/>
  <c r="V47" i="26"/>
  <c r="U47" i="26"/>
  <c r="T47" i="26"/>
  <c r="S47" i="26"/>
  <c r="R47" i="26"/>
  <c r="Q47" i="26"/>
  <c r="O47" i="26"/>
  <c r="L47" i="26"/>
  <c r="K47" i="26"/>
  <c r="D47" i="26"/>
  <c r="C47" i="26"/>
  <c r="AC46" i="26"/>
  <c r="AB46" i="26"/>
  <c r="AA46" i="26"/>
  <c r="Z46" i="26"/>
  <c r="X46" i="26"/>
  <c r="W46" i="26"/>
  <c r="V46" i="26"/>
  <c r="U46" i="26"/>
  <c r="T46" i="26"/>
  <c r="S46" i="26"/>
  <c r="R46" i="26"/>
  <c r="Q46" i="26"/>
  <c r="O46" i="26"/>
  <c r="L46" i="26"/>
  <c r="K46" i="26"/>
  <c r="D46" i="26"/>
  <c r="C46" i="26"/>
  <c r="AC45" i="26"/>
  <c r="AB45" i="26"/>
  <c r="AA45" i="26"/>
  <c r="Z45" i="26"/>
  <c r="Y45" i="26"/>
  <c r="X45" i="26"/>
  <c r="W45" i="26"/>
  <c r="V45" i="26"/>
  <c r="U45" i="26"/>
  <c r="T45" i="26"/>
  <c r="S45" i="26"/>
  <c r="R45" i="26"/>
  <c r="Q45" i="26"/>
  <c r="O45" i="26"/>
  <c r="L45" i="26"/>
  <c r="K45" i="26"/>
  <c r="D45" i="26"/>
  <c r="C45" i="26"/>
  <c r="AC44" i="26"/>
  <c r="AB44" i="26"/>
  <c r="AA44" i="26"/>
  <c r="Z44" i="26"/>
  <c r="X44" i="26"/>
  <c r="W44" i="26"/>
  <c r="V44" i="26"/>
  <c r="U44" i="26"/>
  <c r="T44" i="26"/>
  <c r="S44" i="26"/>
  <c r="R44" i="26"/>
  <c r="Q44" i="26"/>
  <c r="O44" i="26"/>
  <c r="K44" i="26"/>
  <c r="D44" i="26"/>
  <c r="C44" i="26"/>
  <c r="AC43" i="26"/>
  <c r="AB43" i="26"/>
  <c r="AA43" i="26"/>
  <c r="Z43" i="26"/>
  <c r="Y43" i="26"/>
  <c r="X43" i="26"/>
  <c r="W43" i="26"/>
  <c r="V43" i="26"/>
  <c r="U43" i="26"/>
  <c r="T43" i="26"/>
  <c r="S43" i="26"/>
  <c r="R43" i="26"/>
  <c r="Q43" i="26"/>
  <c r="O43" i="26"/>
  <c r="L43" i="26"/>
  <c r="K43" i="26"/>
  <c r="AC42" i="26"/>
  <c r="AB42" i="26"/>
  <c r="AA42" i="26"/>
  <c r="Z42" i="26"/>
  <c r="X42" i="26"/>
  <c r="W42" i="26"/>
  <c r="V42" i="26"/>
  <c r="U42" i="26"/>
  <c r="T42" i="26"/>
  <c r="S42" i="26"/>
  <c r="R42" i="26"/>
  <c r="Q42" i="26"/>
  <c r="O42" i="26"/>
  <c r="L42" i="26"/>
  <c r="K42" i="26"/>
  <c r="D42" i="26"/>
  <c r="C42" i="26"/>
  <c r="AC41" i="26"/>
  <c r="AB41" i="26"/>
  <c r="AA41" i="26"/>
  <c r="Z41" i="26"/>
  <c r="Y41" i="26"/>
  <c r="X41" i="26"/>
  <c r="W41" i="26"/>
  <c r="V41" i="26"/>
  <c r="U41" i="26"/>
  <c r="T41" i="26"/>
  <c r="S41" i="26"/>
  <c r="R41" i="26"/>
  <c r="Q41" i="26"/>
  <c r="O41" i="26"/>
  <c r="L41" i="26"/>
  <c r="K41" i="26"/>
  <c r="D41" i="26"/>
  <c r="C41" i="26"/>
  <c r="AC40" i="26"/>
  <c r="AB40" i="26"/>
  <c r="AA40" i="26"/>
  <c r="Z40" i="26"/>
  <c r="Y40" i="26"/>
  <c r="X40" i="26"/>
  <c r="W40" i="26"/>
  <c r="V40" i="26"/>
  <c r="U40" i="26"/>
  <c r="T40" i="26"/>
  <c r="S40" i="26"/>
  <c r="R40" i="26"/>
  <c r="Q40" i="26"/>
  <c r="O40" i="26"/>
  <c r="L40" i="26"/>
  <c r="K40" i="26"/>
  <c r="D40" i="26"/>
  <c r="C40" i="26"/>
  <c r="AC39" i="26"/>
  <c r="AB39" i="26"/>
  <c r="AA39" i="26"/>
  <c r="Z39" i="26"/>
  <c r="X39" i="26"/>
  <c r="W39" i="26"/>
  <c r="V39" i="26"/>
  <c r="U39" i="26"/>
  <c r="T39" i="26"/>
  <c r="S39" i="26"/>
  <c r="R39" i="26"/>
  <c r="Q39" i="26"/>
  <c r="O39" i="26"/>
  <c r="L39" i="26"/>
  <c r="K39" i="26"/>
  <c r="D39" i="26"/>
  <c r="C39" i="26"/>
  <c r="AC38" i="26"/>
  <c r="AB38" i="26"/>
  <c r="AA38" i="26"/>
  <c r="Z38" i="26"/>
  <c r="X38" i="26"/>
  <c r="W38" i="26"/>
  <c r="V38" i="26"/>
  <c r="U38" i="26"/>
  <c r="T38" i="26"/>
  <c r="S38" i="26"/>
  <c r="R38" i="26"/>
  <c r="Q38" i="26"/>
  <c r="O38" i="26"/>
  <c r="L38" i="26"/>
  <c r="K38" i="26"/>
  <c r="D38" i="26"/>
  <c r="C38" i="26"/>
  <c r="AC37" i="26"/>
  <c r="AB37" i="26"/>
  <c r="AA37" i="26"/>
  <c r="Z37" i="26"/>
  <c r="Y37" i="26"/>
  <c r="X37" i="26"/>
  <c r="W37" i="26"/>
  <c r="V37" i="26"/>
  <c r="U37" i="26"/>
  <c r="T37" i="26"/>
  <c r="S37" i="26"/>
  <c r="R37" i="26"/>
  <c r="Q37" i="26"/>
  <c r="O37" i="26"/>
  <c r="AC36" i="26"/>
  <c r="AB36" i="26"/>
  <c r="AA36" i="26"/>
  <c r="Z36" i="26"/>
  <c r="Y36" i="26"/>
  <c r="X36" i="26"/>
  <c r="W36" i="26"/>
  <c r="V36" i="26"/>
  <c r="U36" i="26"/>
  <c r="T36" i="26"/>
  <c r="S36" i="26"/>
  <c r="R36" i="26"/>
  <c r="Q36" i="26"/>
  <c r="O36" i="26"/>
  <c r="L36" i="26"/>
  <c r="K36" i="26"/>
  <c r="D36" i="26"/>
  <c r="C36" i="26"/>
  <c r="AC35" i="26"/>
  <c r="AB35" i="26"/>
  <c r="AA35" i="26"/>
  <c r="Z35" i="26"/>
  <c r="Y35" i="26"/>
  <c r="X35" i="26"/>
  <c r="W35" i="26"/>
  <c r="V35" i="26"/>
  <c r="U35" i="26"/>
  <c r="T35" i="26"/>
  <c r="S35" i="26"/>
  <c r="R35" i="26"/>
  <c r="Q35" i="26"/>
  <c r="O35" i="26"/>
  <c r="AC34" i="26"/>
  <c r="AB34" i="26"/>
  <c r="AA34" i="26"/>
  <c r="Z34" i="26"/>
  <c r="X34" i="26"/>
  <c r="W34" i="26"/>
  <c r="V34" i="26"/>
  <c r="U34" i="26"/>
  <c r="T34" i="26"/>
  <c r="S34" i="26"/>
  <c r="R34" i="26"/>
  <c r="Q34" i="26"/>
  <c r="O34" i="26"/>
  <c r="L34" i="26"/>
  <c r="K34" i="26"/>
  <c r="D34" i="26"/>
  <c r="C34" i="26"/>
  <c r="AC33" i="26"/>
  <c r="AB33" i="26"/>
  <c r="AA33" i="26"/>
  <c r="Z33" i="26"/>
  <c r="Y33" i="26"/>
  <c r="X33" i="26"/>
  <c r="W33" i="26"/>
  <c r="V33" i="26"/>
  <c r="U33" i="26"/>
  <c r="T33" i="26"/>
  <c r="S33" i="26"/>
  <c r="R33" i="26"/>
  <c r="Q33" i="26"/>
  <c r="O33" i="26"/>
  <c r="L33" i="26"/>
  <c r="K33" i="26"/>
  <c r="D33" i="26"/>
  <c r="C33" i="26"/>
  <c r="AC32" i="26"/>
  <c r="AB32" i="26"/>
  <c r="AA32" i="26"/>
  <c r="Z32" i="26"/>
  <c r="X32" i="26"/>
  <c r="W32" i="26"/>
  <c r="V32" i="26"/>
  <c r="U32" i="26"/>
  <c r="T32" i="26"/>
  <c r="S32" i="26"/>
  <c r="R32" i="26"/>
  <c r="Q32" i="26"/>
  <c r="O32" i="26"/>
  <c r="L32" i="26"/>
  <c r="K32" i="26"/>
  <c r="D32" i="26"/>
  <c r="C32" i="26"/>
  <c r="AC31" i="26"/>
  <c r="AB31" i="26"/>
  <c r="AA31" i="26"/>
  <c r="Z31" i="26"/>
  <c r="X31" i="26"/>
  <c r="W31" i="26"/>
  <c r="V31" i="26"/>
  <c r="U31" i="26"/>
  <c r="T31" i="26"/>
  <c r="S31" i="26"/>
  <c r="R31" i="26"/>
  <c r="Q31" i="26"/>
  <c r="O31" i="26"/>
  <c r="K31" i="26"/>
  <c r="D31" i="26"/>
  <c r="C31" i="26"/>
  <c r="AC30" i="26"/>
  <c r="AB30" i="26"/>
  <c r="AA30" i="26"/>
  <c r="Z30" i="26"/>
  <c r="Y30" i="26"/>
  <c r="X30" i="26"/>
  <c r="W30" i="26"/>
  <c r="V30" i="26"/>
  <c r="U30" i="26"/>
  <c r="T30" i="26"/>
  <c r="S30" i="26"/>
  <c r="R30" i="26"/>
  <c r="Q30" i="26"/>
  <c r="L30" i="26"/>
  <c r="K30" i="26"/>
  <c r="AC29" i="26"/>
  <c r="AB29" i="26"/>
  <c r="AA29" i="26"/>
  <c r="Z29" i="26"/>
  <c r="Y29" i="26"/>
  <c r="X29" i="26"/>
  <c r="W29" i="26"/>
  <c r="V29" i="26"/>
  <c r="U29" i="26"/>
  <c r="T29" i="26"/>
  <c r="S29" i="26"/>
  <c r="R29" i="26"/>
  <c r="Q29" i="26"/>
  <c r="O29" i="26"/>
  <c r="L29" i="26"/>
  <c r="K29" i="26"/>
  <c r="D29" i="26"/>
  <c r="C29" i="26"/>
  <c r="AC28" i="26"/>
  <c r="AB28" i="26"/>
  <c r="AA28" i="26"/>
  <c r="Z28" i="26"/>
  <c r="X28" i="26"/>
  <c r="W28" i="26"/>
  <c r="V28" i="26"/>
  <c r="U28" i="26"/>
  <c r="T28" i="26"/>
  <c r="S28" i="26"/>
  <c r="R28" i="26"/>
  <c r="Q28" i="26"/>
  <c r="O28" i="26"/>
  <c r="L28" i="26"/>
  <c r="K28" i="26"/>
  <c r="D28" i="26"/>
  <c r="C28" i="26"/>
  <c r="AC27" i="26"/>
  <c r="AB27" i="26"/>
  <c r="AA27" i="26"/>
  <c r="Z27" i="26"/>
  <c r="Y27" i="26"/>
  <c r="X27" i="26"/>
  <c r="W27" i="26"/>
  <c r="V27" i="26"/>
  <c r="U27" i="26"/>
  <c r="T27" i="26"/>
  <c r="S27" i="26"/>
  <c r="R27" i="26"/>
  <c r="Q27" i="26"/>
  <c r="O27" i="26"/>
  <c r="L27" i="26"/>
  <c r="K27" i="26"/>
  <c r="D27" i="26"/>
  <c r="C27" i="26"/>
  <c r="AC26" i="26"/>
  <c r="AB26" i="26"/>
  <c r="AA26" i="26"/>
  <c r="Z26" i="26"/>
  <c r="Y26" i="26"/>
  <c r="X26" i="26"/>
  <c r="W26" i="26"/>
  <c r="V26" i="26"/>
  <c r="U26" i="26"/>
  <c r="T26" i="26"/>
  <c r="S26" i="26"/>
  <c r="R26" i="26"/>
  <c r="Q26" i="26"/>
  <c r="O26" i="26"/>
  <c r="L26" i="26"/>
  <c r="K26" i="26"/>
  <c r="D26" i="26"/>
  <c r="C26" i="26"/>
  <c r="AC25" i="26"/>
  <c r="AB25" i="26"/>
  <c r="AA25" i="26"/>
  <c r="Z25" i="26"/>
  <c r="Y25" i="26"/>
  <c r="X25" i="26"/>
  <c r="W25" i="26"/>
  <c r="V25" i="26"/>
  <c r="U25" i="26"/>
  <c r="T25" i="26"/>
  <c r="S25" i="26"/>
  <c r="R25" i="26"/>
  <c r="Q25" i="26"/>
  <c r="P25" i="26"/>
  <c r="O25" i="26"/>
  <c r="L25" i="26"/>
  <c r="K25" i="26"/>
  <c r="D25" i="26"/>
  <c r="C25" i="26"/>
  <c r="AC24" i="26"/>
  <c r="AB24" i="26"/>
  <c r="AA24" i="26"/>
  <c r="Z24" i="26"/>
  <c r="X24" i="26"/>
  <c r="W24" i="26"/>
  <c r="V24" i="26"/>
  <c r="U24" i="26"/>
  <c r="T24" i="26"/>
  <c r="S24" i="26"/>
  <c r="R24" i="26"/>
  <c r="Q24" i="26"/>
  <c r="P24" i="26"/>
  <c r="O24" i="26"/>
  <c r="L24" i="26"/>
  <c r="K24" i="26"/>
  <c r="D24" i="26"/>
  <c r="C24" i="26"/>
  <c r="AC23" i="26"/>
  <c r="AB23" i="26"/>
  <c r="AA23" i="26"/>
  <c r="Z23" i="26"/>
  <c r="Y23" i="26"/>
  <c r="X23" i="26"/>
  <c r="W23" i="26"/>
  <c r="V23" i="26"/>
  <c r="U23" i="26"/>
  <c r="T23" i="26"/>
  <c r="S23" i="26"/>
  <c r="R23" i="26"/>
  <c r="Q23" i="26"/>
  <c r="P23" i="26"/>
  <c r="O23" i="26"/>
  <c r="J23" i="26"/>
  <c r="I23" i="26"/>
  <c r="H23" i="26"/>
  <c r="G23" i="26"/>
  <c r="F23" i="26"/>
  <c r="E23" i="26"/>
  <c r="AC22" i="26"/>
  <c r="AB22" i="26"/>
  <c r="AA22" i="26"/>
  <c r="Z22" i="26"/>
  <c r="Y22" i="26"/>
  <c r="X22" i="26"/>
  <c r="W22" i="26"/>
  <c r="V22" i="26"/>
  <c r="U22" i="26"/>
  <c r="T22" i="26"/>
  <c r="S22" i="26"/>
  <c r="R22" i="26"/>
  <c r="Q22" i="26"/>
  <c r="P22" i="26"/>
  <c r="O22" i="26"/>
  <c r="L22" i="26"/>
  <c r="K22" i="26"/>
  <c r="G22" i="26"/>
  <c r="F22" i="26"/>
  <c r="E22" i="26"/>
  <c r="D22" i="26"/>
  <c r="C22" i="26"/>
  <c r="AC21" i="26"/>
  <c r="AB21" i="26"/>
  <c r="AA21" i="26"/>
  <c r="Z21" i="26"/>
  <c r="Y21" i="26"/>
  <c r="X21" i="26"/>
  <c r="W21" i="26"/>
  <c r="V21" i="26"/>
  <c r="U21" i="26"/>
  <c r="T21" i="26"/>
  <c r="S21" i="26"/>
  <c r="R21" i="26"/>
  <c r="Q21" i="26"/>
  <c r="O21" i="26"/>
  <c r="L21" i="26"/>
  <c r="J21" i="26"/>
  <c r="I21" i="26"/>
  <c r="H21" i="26"/>
  <c r="G21" i="26"/>
  <c r="F21" i="26"/>
  <c r="E21" i="26"/>
  <c r="D21" i="26"/>
  <c r="AC20" i="26"/>
  <c r="AB20" i="26"/>
  <c r="AA20" i="26"/>
  <c r="Z20" i="26"/>
  <c r="X20" i="26"/>
  <c r="W20" i="26"/>
  <c r="V20" i="26"/>
  <c r="U20" i="26"/>
  <c r="T20" i="26"/>
  <c r="S20" i="26"/>
  <c r="R20" i="26"/>
  <c r="Q20" i="26"/>
  <c r="O20" i="26"/>
  <c r="K20" i="26"/>
  <c r="J20" i="26"/>
  <c r="I20" i="26"/>
  <c r="H20" i="26"/>
  <c r="G20" i="26"/>
  <c r="F20" i="26"/>
  <c r="E20" i="26"/>
  <c r="D20" i="26"/>
  <c r="AC19" i="26"/>
  <c r="AB19" i="26"/>
  <c r="AA19" i="26"/>
  <c r="Z19" i="26"/>
  <c r="Y19" i="26"/>
  <c r="X19" i="26"/>
  <c r="W19" i="26"/>
  <c r="V19" i="26"/>
  <c r="U19" i="26"/>
  <c r="T19" i="26"/>
  <c r="S19" i="26"/>
  <c r="R19" i="26"/>
  <c r="Q19" i="26"/>
  <c r="O19" i="26"/>
  <c r="L19" i="26"/>
  <c r="K19" i="26"/>
  <c r="J19" i="26"/>
  <c r="H19" i="26"/>
  <c r="G19" i="26"/>
  <c r="F19" i="26"/>
  <c r="E19" i="26"/>
  <c r="D19" i="26"/>
  <c r="AC18" i="26"/>
  <c r="AB18" i="26"/>
  <c r="AA18" i="26"/>
  <c r="Z18" i="26"/>
  <c r="Y18" i="26"/>
  <c r="X18" i="26"/>
  <c r="W18" i="26"/>
  <c r="V18" i="26"/>
  <c r="U18" i="26"/>
  <c r="T18" i="26"/>
  <c r="S18" i="26"/>
  <c r="R18" i="26"/>
  <c r="Q18" i="26"/>
  <c r="O18" i="26"/>
  <c r="N18" i="26"/>
  <c r="M18" i="26"/>
  <c r="L18" i="26"/>
  <c r="K18" i="26"/>
  <c r="J18" i="26"/>
  <c r="I18" i="26"/>
  <c r="H18" i="26"/>
  <c r="G18" i="26"/>
  <c r="F18" i="26"/>
  <c r="E18" i="26"/>
  <c r="D18" i="26"/>
  <c r="AC17" i="26"/>
  <c r="AB17" i="26"/>
  <c r="AA17" i="26"/>
  <c r="Z17" i="26"/>
  <c r="Y17" i="26"/>
  <c r="X17" i="26"/>
  <c r="W17" i="26"/>
  <c r="V17" i="26"/>
  <c r="U17" i="26"/>
  <c r="T17" i="26"/>
  <c r="S17" i="26"/>
  <c r="R17" i="26"/>
  <c r="Q17" i="26"/>
  <c r="O17" i="26"/>
  <c r="N17" i="26"/>
  <c r="M17" i="26"/>
  <c r="L17" i="26"/>
  <c r="K17" i="26"/>
  <c r="J17" i="26"/>
  <c r="I17" i="26"/>
  <c r="H17" i="26"/>
  <c r="G17" i="26"/>
  <c r="F17" i="26"/>
  <c r="E17" i="26"/>
  <c r="D17" i="26"/>
  <c r="AC16" i="26"/>
  <c r="AB16" i="26"/>
  <c r="AA16" i="26"/>
  <c r="Z16" i="26"/>
  <c r="X16" i="26"/>
  <c r="W16" i="26"/>
  <c r="V16" i="26"/>
  <c r="U16" i="26"/>
  <c r="T16" i="26"/>
  <c r="S16" i="26"/>
  <c r="R16" i="26"/>
  <c r="Q16" i="26"/>
  <c r="O16" i="26"/>
  <c r="N16" i="26"/>
  <c r="M16" i="26"/>
  <c r="L16" i="26"/>
  <c r="K16" i="26"/>
  <c r="J16" i="26"/>
  <c r="I16" i="26"/>
  <c r="H16" i="26"/>
  <c r="G16" i="26"/>
  <c r="F16" i="26"/>
  <c r="E16" i="26"/>
  <c r="D16" i="26"/>
  <c r="AC15" i="26"/>
  <c r="AB15" i="26"/>
  <c r="AA15" i="26"/>
  <c r="Z15" i="26"/>
  <c r="Y15" i="26"/>
  <c r="X15" i="26"/>
  <c r="W15" i="26"/>
  <c r="V15" i="26"/>
  <c r="U15" i="26"/>
  <c r="T15" i="26"/>
  <c r="S15" i="26"/>
  <c r="R15" i="26"/>
  <c r="Q15" i="26"/>
  <c r="O15" i="26"/>
  <c r="N15" i="26"/>
  <c r="M15" i="26"/>
  <c r="D15" i="26"/>
  <c r="C15" i="26"/>
  <c r="AC14" i="26"/>
  <c r="AB14" i="26"/>
  <c r="AA14" i="26"/>
  <c r="Z14" i="26"/>
  <c r="Y14" i="26"/>
  <c r="X14" i="26"/>
  <c r="W14" i="26"/>
  <c r="V14" i="26"/>
  <c r="U14" i="26"/>
  <c r="T14" i="26"/>
  <c r="S14" i="26"/>
  <c r="R14" i="26"/>
  <c r="Q14" i="26"/>
  <c r="O14" i="26"/>
  <c r="N14" i="26"/>
  <c r="M14" i="26"/>
  <c r="L14" i="26"/>
  <c r="K14" i="26"/>
  <c r="J14" i="26"/>
  <c r="I14" i="26"/>
  <c r="H14" i="26"/>
  <c r="G14" i="26"/>
  <c r="F14" i="26"/>
  <c r="E14" i="26"/>
  <c r="D14" i="26"/>
  <c r="C14" i="26"/>
  <c r="AC13" i="26"/>
  <c r="AB13" i="26"/>
  <c r="AA13" i="26"/>
  <c r="Z13" i="26"/>
  <c r="Y13" i="26"/>
  <c r="X13" i="26"/>
  <c r="W13" i="26"/>
  <c r="V13" i="26"/>
  <c r="U13" i="26"/>
  <c r="T13" i="26"/>
  <c r="S13" i="26"/>
  <c r="R13" i="26"/>
  <c r="Q13" i="26"/>
  <c r="N13" i="26"/>
  <c r="M13" i="26"/>
  <c r="L13" i="26"/>
  <c r="K13" i="26"/>
  <c r="H13" i="26"/>
  <c r="E13" i="26"/>
  <c r="AC12" i="26"/>
  <c r="AB12" i="26"/>
  <c r="AA12" i="26"/>
  <c r="Z12" i="26"/>
  <c r="X12" i="26"/>
  <c r="W12" i="26"/>
  <c r="V12" i="26"/>
  <c r="U12" i="26"/>
  <c r="T12" i="26"/>
  <c r="S12" i="26"/>
  <c r="R12" i="26"/>
  <c r="Q12" i="26"/>
  <c r="O12" i="26"/>
  <c r="N12" i="26"/>
  <c r="M12" i="26"/>
  <c r="L12" i="26"/>
  <c r="K12" i="26"/>
  <c r="J12" i="26"/>
  <c r="I12" i="26"/>
  <c r="H12" i="26"/>
  <c r="G12" i="26"/>
  <c r="F12" i="26"/>
  <c r="E12" i="26"/>
  <c r="D12" i="26"/>
  <c r="AC11" i="26"/>
  <c r="AB11" i="26"/>
  <c r="AA11" i="26"/>
  <c r="Z11" i="26"/>
  <c r="Y11" i="26"/>
  <c r="X11" i="26"/>
  <c r="W11" i="26"/>
  <c r="V11" i="26"/>
  <c r="U11" i="26"/>
  <c r="T11" i="26"/>
  <c r="S11" i="26"/>
  <c r="R11" i="26"/>
  <c r="Q11" i="26"/>
  <c r="O11" i="26"/>
  <c r="N11" i="26"/>
  <c r="L11" i="26"/>
  <c r="K11" i="26"/>
  <c r="J11" i="26"/>
  <c r="I11" i="26"/>
  <c r="H11" i="26"/>
  <c r="G11" i="26"/>
  <c r="F11" i="26"/>
  <c r="E11" i="26"/>
  <c r="AC10" i="26"/>
  <c r="AB10" i="26"/>
  <c r="AA10" i="26"/>
  <c r="Z10" i="26"/>
  <c r="Y10" i="26"/>
  <c r="X10" i="26"/>
  <c r="W10" i="26"/>
  <c r="V10" i="26"/>
  <c r="U10" i="26"/>
  <c r="T10" i="26"/>
  <c r="S10" i="26"/>
  <c r="R10" i="26"/>
  <c r="Q10" i="26"/>
  <c r="O10" i="26"/>
  <c r="N10" i="26"/>
  <c r="M10" i="26"/>
  <c r="L10" i="26"/>
  <c r="K10" i="26"/>
  <c r="J10" i="26"/>
  <c r="H10" i="26"/>
  <c r="G10" i="26"/>
  <c r="F10" i="26"/>
  <c r="E10" i="26"/>
  <c r="D10" i="26"/>
  <c r="AC9" i="26"/>
  <c r="AB9" i="26"/>
  <c r="AA9" i="26"/>
  <c r="Z9" i="26"/>
  <c r="Y9" i="26"/>
  <c r="X9" i="26"/>
  <c r="W9" i="26"/>
  <c r="V9" i="26"/>
  <c r="U9" i="26"/>
  <c r="T9" i="26"/>
  <c r="S9" i="26"/>
  <c r="R9" i="26"/>
  <c r="Q9" i="26"/>
  <c r="N9" i="26"/>
  <c r="M9" i="26"/>
  <c r="L9" i="26"/>
  <c r="K9" i="26"/>
  <c r="J9" i="26"/>
  <c r="I9" i="26"/>
  <c r="H9" i="26"/>
  <c r="G9" i="26"/>
  <c r="F9" i="26"/>
  <c r="E9" i="26"/>
  <c r="D9" i="26"/>
  <c r="AC8" i="26"/>
  <c r="AB8" i="26"/>
  <c r="AA8" i="26"/>
  <c r="Z8" i="26"/>
  <c r="X8" i="26"/>
  <c r="W8" i="26"/>
  <c r="V8" i="26"/>
  <c r="U8" i="26"/>
  <c r="T8" i="26"/>
  <c r="S8" i="26"/>
  <c r="R8" i="26"/>
  <c r="Q8" i="26"/>
  <c r="O8" i="26"/>
  <c r="N8" i="26"/>
  <c r="M8" i="26"/>
  <c r="L8" i="26"/>
  <c r="K8" i="26"/>
  <c r="J8" i="26"/>
  <c r="I8" i="26"/>
  <c r="H8" i="26"/>
  <c r="G8" i="26"/>
  <c r="F8" i="26"/>
  <c r="E8" i="26"/>
  <c r="D8" i="26"/>
  <c r="AC7" i="26"/>
  <c r="AB7" i="26"/>
  <c r="AA7" i="26"/>
  <c r="Z7" i="26"/>
  <c r="Y7" i="26"/>
  <c r="X7" i="26"/>
  <c r="W7" i="26"/>
  <c r="V7" i="26"/>
  <c r="U7" i="26"/>
  <c r="T7" i="26"/>
  <c r="S7" i="26"/>
  <c r="R7" i="26"/>
  <c r="Q7" i="26"/>
  <c r="O7" i="26"/>
  <c r="N7" i="26"/>
  <c r="M7" i="26"/>
  <c r="L7" i="26"/>
  <c r="K7" i="26"/>
  <c r="J7" i="26"/>
  <c r="I7" i="26"/>
  <c r="H7" i="26"/>
  <c r="G7" i="26"/>
  <c r="F7" i="26"/>
  <c r="E7" i="26"/>
  <c r="D7" i="26"/>
  <c r="AC6" i="26"/>
  <c r="AB6" i="26"/>
  <c r="AA6" i="26"/>
  <c r="Z6" i="26"/>
  <c r="Y6" i="26"/>
  <c r="X6" i="26"/>
  <c r="W6" i="26"/>
  <c r="V6" i="26"/>
  <c r="U6" i="26"/>
  <c r="T6" i="26"/>
  <c r="S6" i="26"/>
  <c r="R6" i="26"/>
  <c r="Q6" i="26"/>
  <c r="N6" i="26"/>
  <c r="M6" i="26"/>
  <c r="L6" i="26"/>
  <c r="K6" i="26"/>
  <c r="J6" i="26"/>
  <c r="H6" i="26"/>
  <c r="G6" i="26"/>
  <c r="F6" i="26"/>
  <c r="E6" i="26"/>
  <c r="D6" i="26"/>
  <c r="I103" i="21"/>
  <c r="H103" i="21"/>
  <c r="I100" i="21"/>
  <c r="H100" i="21"/>
  <c r="I98" i="21"/>
  <c r="H98" i="21"/>
  <c r="I96" i="21"/>
  <c r="I95" i="21"/>
  <c r="H95" i="21"/>
  <c r="I94" i="21"/>
  <c r="H93" i="21"/>
  <c r="I92" i="21"/>
  <c r="H92" i="21"/>
  <c r="I90" i="21"/>
  <c r="H90" i="21"/>
  <c r="I88" i="21"/>
  <c r="H87" i="21"/>
  <c r="I86" i="21"/>
  <c r="H86" i="21"/>
  <c r="I85" i="21"/>
  <c r="H85" i="21"/>
  <c r="I83" i="21"/>
  <c r="H83" i="21"/>
  <c r="I82" i="21"/>
  <c r="H82" i="21"/>
  <c r="I81" i="21"/>
  <c r="H81" i="21"/>
  <c r="I79" i="21"/>
  <c r="I62" i="21"/>
  <c r="H62" i="21"/>
  <c r="I61" i="21"/>
  <c r="H61" i="21"/>
  <c r="I60" i="21"/>
  <c r="H60" i="21"/>
  <c r="I59" i="21"/>
  <c r="H59" i="21"/>
  <c r="I58" i="21"/>
  <c r="H58" i="21"/>
  <c r="I57" i="21"/>
  <c r="H57" i="21"/>
  <c r="H54" i="21"/>
  <c r="I50" i="21"/>
  <c r="H50" i="21"/>
  <c r="I49" i="21"/>
  <c r="H49" i="21"/>
  <c r="I45" i="21"/>
  <c r="H45" i="21"/>
  <c r="H42" i="21"/>
  <c r="H38" i="21"/>
  <c r="I34" i="21"/>
  <c r="H34" i="21"/>
  <c r="I24" i="21"/>
  <c r="G13" i="26" l="1"/>
  <c r="K15" i="26"/>
  <c r="Y42" i="26"/>
  <c r="L44" i="26"/>
  <c r="H41" i="21"/>
  <c r="I93" i="21"/>
  <c r="H51" i="21"/>
  <c r="H89" i="21"/>
  <c r="H101" i="21"/>
  <c r="Y32" i="26"/>
  <c r="Y46" i="26"/>
  <c r="Y58" i="26"/>
  <c r="H12" i="9"/>
  <c r="L61" i="2"/>
  <c r="O95" i="3"/>
  <c r="O81" i="3"/>
  <c r="I62" i="3"/>
  <c r="AX62" i="26" s="1"/>
  <c r="I51" i="21"/>
  <c r="I89" i="21"/>
  <c r="I6" i="26"/>
  <c r="M11" i="26"/>
  <c r="Y20" i="26"/>
  <c r="Y39" i="26"/>
  <c r="Y49" i="26"/>
  <c r="K35" i="9"/>
  <c r="L44" i="10"/>
  <c r="H51" i="14"/>
  <c r="AR51" i="26" s="1"/>
  <c r="M97" i="3"/>
  <c r="BB97" i="26" s="1"/>
  <c r="O61" i="3"/>
  <c r="O16" i="3"/>
  <c r="O8" i="3"/>
  <c r="O56" i="3"/>
  <c r="O53" i="3"/>
  <c r="H96" i="21"/>
  <c r="I99" i="21"/>
  <c r="O12" i="3"/>
  <c r="K49" i="10"/>
  <c r="I19" i="26"/>
  <c r="L35" i="9"/>
  <c r="C35" i="26"/>
  <c r="G7" i="27"/>
  <c r="O77" i="3"/>
  <c r="J72" i="3"/>
  <c r="O70" i="3"/>
  <c r="O66" i="3"/>
  <c r="H94" i="21"/>
  <c r="H99" i="21"/>
  <c r="O6" i="3"/>
  <c r="O14" i="3"/>
  <c r="H91" i="21"/>
  <c r="O10" i="3"/>
  <c r="I91" i="21"/>
  <c r="H88" i="21"/>
  <c r="H8" i="14"/>
  <c r="H30" i="21"/>
  <c r="K12" i="9"/>
  <c r="H9" i="9"/>
  <c r="H79" i="21"/>
  <c r="AA61" i="2"/>
  <c r="AJ61" i="26" s="1"/>
  <c r="S61" i="2"/>
  <c r="AB61" i="26" s="1"/>
  <c r="Y28" i="26"/>
  <c r="Y34" i="26"/>
  <c r="Y44" i="26"/>
  <c r="Y50" i="26"/>
  <c r="AD38" i="2"/>
  <c r="AM38" i="26" s="1"/>
  <c r="Y16" i="26"/>
  <c r="Y31" i="26"/>
  <c r="Y47" i="26"/>
  <c r="X51" i="26"/>
  <c r="Y12" i="26"/>
  <c r="Y24" i="26"/>
  <c r="K44" i="11"/>
  <c r="H56" i="21"/>
  <c r="I10" i="26"/>
  <c r="L13" i="12"/>
  <c r="I13" i="26" s="1"/>
  <c r="L49" i="10"/>
  <c r="N22" i="12"/>
  <c r="I58" i="10"/>
  <c r="L58" i="26" s="1"/>
  <c r="H15" i="26"/>
  <c r="K24" i="12"/>
  <c r="H58" i="10" s="1"/>
  <c r="D53" i="26"/>
  <c r="K13" i="11"/>
  <c r="K20" i="11"/>
  <c r="L20" i="11" s="1"/>
  <c r="I54" i="10"/>
  <c r="E15" i="26"/>
  <c r="M15" i="12"/>
  <c r="J13" i="26"/>
  <c r="I54" i="21"/>
  <c r="L31" i="26"/>
  <c r="I46" i="21"/>
  <c r="AT15" i="26"/>
  <c r="I87" i="21"/>
  <c r="BB57" i="26"/>
  <c r="M62" i="3"/>
  <c r="BB62" i="26" s="1"/>
  <c r="M112" i="26"/>
  <c r="I29" i="21"/>
  <c r="C10" i="26"/>
  <c r="H29" i="21"/>
  <c r="K10" i="9"/>
  <c r="L10" i="9" s="1"/>
  <c r="I15" i="12"/>
  <c r="L15" i="12" s="1"/>
  <c r="F13" i="26"/>
  <c r="I57" i="10"/>
  <c r="L57" i="26" s="1"/>
  <c r="J24" i="12"/>
  <c r="L11" i="22"/>
  <c r="O52" i="26"/>
  <c r="K54" i="11"/>
  <c r="L54" i="11" s="1"/>
  <c r="X61" i="26"/>
  <c r="H19" i="14"/>
  <c r="AR19" i="26" s="1"/>
  <c r="AQ15" i="26"/>
  <c r="K23" i="17"/>
  <c r="BA51" i="26"/>
  <c r="AY72" i="26"/>
  <c r="O72" i="3"/>
  <c r="I13" i="9"/>
  <c r="D11" i="26"/>
  <c r="I37" i="21"/>
  <c r="H37" i="21"/>
  <c r="L15" i="26"/>
  <c r="I42" i="21"/>
  <c r="U61" i="26"/>
  <c r="H16" i="14"/>
  <c r="AR16" i="26" s="1"/>
  <c r="R61" i="26"/>
  <c r="H13" i="14"/>
  <c r="AR13" i="26" s="1"/>
  <c r="H121" i="21"/>
  <c r="I121" i="21"/>
  <c r="O37" i="3"/>
  <c r="AY37" i="26"/>
  <c r="I154" i="21"/>
  <c r="L12" i="9"/>
  <c r="N13" i="12"/>
  <c r="H24" i="12"/>
  <c r="L20" i="26"/>
  <c r="I53" i="21"/>
  <c r="I23" i="10"/>
  <c r="H53" i="21"/>
  <c r="I55" i="21"/>
  <c r="K19" i="22"/>
  <c r="L19" i="22" s="1"/>
  <c r="M19" i="26"/>
  <c r="M111" i="26" s="1"/>
  <c r="H55" i="21"/>
  <c r="I56" i="21"/>
  <c r="AD51" i="26"/>
  <c r="U61" i="2"/>
  <c r="AC59" i="26"/>
  <c r="T61" i="2"/>
  <c r="M61" i="2"/>
  <c r="K48" i="17"/>
  <c r="AQ47" i="26" s="1"/>
  <c r="K58" i="17"/>
  <c r="AY20" i="26"/>
  <c r="H104" i="21"/>
  <c r="I104" i="21"/>
  <c r="O20" i="3"/>
  <c r="H107" i="21"/>
  <c r="I107" i="21"/>
  <c r="AY23" i="26"/>
  <c r="O23" i="3"/>
  <c r="H139" i="21"/>
  <c r="I139" i="21"/>
  <c r="J102" i="3"/>
  <c r="BA57" i="26"/>
  <c r="L62" i="3"/>
  <c r="BA62" i="26" s="1"/>
  <c r="H113" i="21"/>
  <c r="I113" i="21"/>
  <c r="AK51" i="26"/>
  <c r="AB61" i="2"/>
  <c r="AY29" i="26"/>
  <c r="H17" i="9"/>
  <c r="K50" i="9"/>
  <c r="L50" i="9" s="1"/>
  <c r="H52" i="9"/>
  <c r="L22" i="12"/>
  <c r="I22" i="26" s="1"/>
  <c r="K15" i="10"/>
  <c r="L15" i="10" s="1"/>
  <c r="K20" i="10"/>
  <c r="H23" i="10"/>
  <c r="K31" i="10"/>
  <c r="L31" i="10" s="1"/>
  <c r="L13" i="11"/>
  <c r="L21" i="11"/>
  <c r="L44" i="11"/>
  <c r="AG51" i="26"/>
  <c r="X61" i="2"/>
  <c r="Z59" i="26"/>
  <c r="Q61" i="2"/>
  <c r="J61" i="2"/>
  <c r="N61" i="2"/>
  <c r="K37" i="17"/>
  <c r="AQ36" i="26" s="1"/>
  <c r="H59" i="17"/>
  <c r="AN58" i="26" s="1"/>
  <c r="H23" i="14"/>
  <c r="AR23" i="26" s="1"/>
  <c r="H31" i="14"/>
  <c r="AR31" i="26" s="1"/>
  <c r="AU110" i="26"/>
  <c r="AU112" i="26"/>
  <c r="AU111" i="26"/>
  <c r="H97" i="21"/>
  <c r="I97" i="21"/>
  <c r="AY13" i="26"/>
  <c r="AY17" i="26"/>
  <c r="O17" i="3"/>
  <c r="BB51" i="26"/>
  <c r="M104" i="3"/>
  <c r="I140" i="21"/>
  <c r="H140" i="21"/>
  <c r="H148" i="21"/>
  <c r="H150" i="21"/>
  <c r="I148" i="21"/>
  <c r="I150" i="21"/>
  <c r="H147" i="21"/>
  <c r="H149" i="21"/>
  <c r="BD17" i="26"/>
  <c r="I147" i="21"/>
  <c r="I149" i="21"/>
  <c r="I155" i="21"/>
  <c r="I152" i="21"/>
  <c r="AY100" i="26"/>
  <c r="O100" i="3"/>
  <c r="AY92" i="26"/>
  <c r="O92" i="3"/>
  <c r="AY76" i="26"/>
  <c r="O76" i="3"/>
  <c r="AY65" i="26"/>
  <c r="O65" i="3"/>
  <c r="J67" i="3"/>
  <c r="AY48" i="26"/>
  <c r="H132" i="21"/>
  <c r="I132" i="21"/>
  <c r="O48" i="3"/>
  <c r="H129" i="21"/>
  <c r="I129" i="21"/>
  <c r="AY45" i="26"/>
  <c r="H127" i="21"/>
  <c r="I127" i="21"/>
  <c r="AY43" i="26"/>
  <c r="H119" i="21"/>
  <c r="I119" i="21"/>
  <c r="AY35" i="26"/>
  <c r="AY32" i="26"/>
  <c r="H116" i="21"/>
  <c r="I116" i="21"/>
  <c r="Z61" i="2"/>
  <c r="R61" i="2"/>
  <c r="AD8" i="2"/>
  <c r="P51" i="2"/>
  <c r="Y51" i="26" s="1"/>
  <c r="H17" i="7"/>
  <c r="I153" i="21"/>
  <c r="H69" i="21"/>
  <c r="Y56" i="26"/>
  <c r="L20" i="10"/>
  <c r="K61" i="2"/>
  <c r="I59" i="17"/>
  <c r="AO58" i="26" s="1"/>
  <c r="O7" i="3"/>
  <c r="O9" i="3"/>
  <c r="O11" i="3"/>
  <c r="O13" i="3"/>
  <c r="O15" i="3"/>
  <c r="H102" i="21"/>
  <c r="I102" i="21"/>
  <c r="AY18" i="26"/>
  <c r="O18" i="3"/>
  <c r="H106" i="21"/>
  <c r="AY22" i="26"/>
  <c r="I106" i="21"/>
  <c r="O29" i="3"/>
  <c r="AX51" i="26"/>
  <c r="I104" i="3"/>
  <c r="AX104" i="26" s="1"/>
  <c r="H137" i="21"/>
  <c r="H144" i="21"/>
  <c r="I137" i="21"/>
  <c r="I144" i="21"/>
  <c r="H141" i="21"/>
  <c r="I141" i="21"/>
  <c r="N104" i="3"/>
  <c r="H97" i="3"/>
  <c r="AW97" i="26" s="1"/>
  <c r="AY94" i="26"/>
  <c r="O94" i="3"/>
  <c r="H76" i="21" s="1"/>
  <c r="O91" i="3"/>
  <c r="AY86" i="26"/>
  <c r="O86" i="3"/>
  <c r="BA84" i="26"/>
  <c r="L97" i="3"/>
  <c r="BA97" i="26" s="1"/>
  <c r="O83" i="3"/>
  <c r="AY78" i="26"/>
  <c r="O78" i="3"/>
  <c r="AW57" i="26"/>
  <c r="J57" i="3"/>
  <c r="J62" i="3" s="1"/>
  <c r="H134" i="21"/>
  <c r="I134" i="21"/>
  <c r="AY50" i="26"/>
  <c r="H123" i="21"/>
  <c r="I123" i="21"/>
  <c r="AY39" i="26"/>
  <c r="O39" i="3"/>
  <c r="H109" i="21"/>
  <c r="I109" i="21"/>
  <c r="O25" i="3"/>
  <c r="AY25" i="26"/>
  <c r="O19" i="3"/>
  <c r="W61" i="2"/>
  <c r="AY90" i="26"/>
  <c r="O90" i="3"/>
  <c r="AY82" i="26"/>
  <c r="O82" i="3"/>
  <c r="AY71" i="26"/>
  <c r="O71" i="3"/>
  <c r="H130" i="21"/>
  <c r="I130" i="21"/>
  <c r="AY46" i="26"/>
  <c r="O46" i="3"/>
  <c r="H117" i="21"/>
  <c r="I117" i="21"/>
  <c r="AY33" i="26"/>
  <c r="O33" i="3"/>
  <c r="I69" i="21"/>
  <c r="H61" i="2"/>
  <c r="K13" i="17"/>
  <c r="J59" i="17"/>
  <c r="AP58" i="26" s="1"/>
  <c r="AS111" i="26"/>
  <c r="AS112" i="26"/>
  <c r="AS110" i="26"/>
  <c r="J51" i="3"/>
  <c r="H138" i="21"/>
  <c r="I138" i="21"/>
  <c r="H142" i="21"/>
  <c r="I142" i="21"/>
  <c r="BG17" i="26"/>
  <c r="BD112" i="26" s="1"/>
  <c r="H151" i="21"/>
  <c r="O101" i="3"/>
  <c r="AY96" i="26"/>
  <c r="O96" i="3"/>
  <c r="O93" i="3"/>
  <c r="AY88" i="26"/>
  <c r="O88" i="3"/>
  <c r="O85" i="3"/>
  <c r="J84" i="3"/>
  <c r="AY80" i="26"/>
  <c r="O80" i="3"/>
  <c r="O60" i="3"/>
  <c r="H125" i="21"/>
  <c r="I125" i="21"/>
  <c r="AY41" i="26"/>
  <c r="O41" i="3"/>
  <c r="H122" i="21"/>
  <c r="I122" i="21"/>
  <c r="AY38" i="26"/>
  <c r="H111" i="21"/>
  <c r="I111" i="21"/>
  <c r="AY27" i="26"/>
  <c r="O27" i="3"/>
  <c r="H108" i="21"/>
  <c r="AY24" i="26"/>
  <c r="I108" i="21"/>
  <c r="V61" i="2"/>
  <c r="AD59" i="2"/>
  <c r="AM59" i="26" s="1"/>
  <c r="P59" i="2"/>
  <c r="Y59" i="26" s="1"/>
  <c r="AL51" i="26"/>
  <c r="AC61" i="2"/>
  <c r="AH51" i="26"/>
  <c r="Y61" i="2"/>
  <c r="H133" i="21"/>
  <c r="I133" i="21"/>
  <c r="AY49" i="26"/>
  <c r="H131" i="21"/>
  <c r="I131" i="21"/>
  <c r="AY47" i="26"/>
  <c r="H126" i="21"/>
  <c r="I126" i="21"/>
  <c r="AY42" i="26"/>
  <c r="AY40" i="26"/>
  <c r="H124" i="21"/>
  <c r="I124" i="21"/>
  <c r="H118" i="21"/>
  <c r="I118" i="21"/>
  <c r="AY34" i="26"/>
  <c r="H115" i="21"/>
  <c r="I115" i="21"/>
  <c r="AY31" i="26"/>
  <c r="AY28" i="26"/>
  <c r="H112" i="21"/>
  <c r="I112" i="21"/>
  <c r="H110" i="21"/>
  <c r="I110" i="21"/>
  <c r="AY26" i="26"/>
  <c r="BD111" i="26"/>
  <c r="AT110" i="26"/>
  <c r="AT112" i="26"/>
  <c r="AT111" i="26"/>
  <c r="AV111" i="26"/>
  <c r="AV110" i="26"/>
  <c r="AV112" i="26"/>
  <c r="AY44" i="26"/>
  <c r="H128" i="21"/>
  <c r="I128" i="21"/>
  <c r="AY36" i="26"/>
  <c r="H120" i="21"/>
  <c r="I120" i="21"/>
  <c r="H114" i="21"/>
  <c r="I114" i="21"/>
  <c r="AY30" i="26"/>
  <c r="H105" i="21"/>
  <c r="I105" i="21"/>
  <c r="AY21" i="26"/>
  <c r="BD110" i="26" l="1"/>
  <c r="BD113" i="26" s="1"/>
  <c r="BD114" i="26" s="1"/>
  <c r="BD115" i="26" s="1"/>
  <c r="I30" i="21"/>
  <c r="C12" i="26"/>
  <c r="AU113" i="26"/>
  <c r="AU114" i="26" s="1"/>
  <c r="AU115" i="26" s="1"/>
  <c r="AR8" i="26"/>
  <c r="H7" i="9"/>
  <c r="C9" i="26"/>
  <c r="K9" i="9"/>
  <c r="L9" i="9" s="1"/>
  <c r="H28" i="21"/>
  <c r="I28" i="21"/>
  <c r="H24" i="26"/>
  <c r="I15" i="26"/>
  <c r="N15" i="12"/>
  <c r="AV113" i="26"/>
  <c r="AV114" i="26" s="1"/>
  <c r="AV115" i="26" s="1"/>
  <c r="AQ12" i="26"/>
  <c r="H27" i="14"/>
  <c r="AR27" i="26" s="1"/>
  <c r="I72" i="21"/>
  <c r="H72" i="21"/>
  <c r="AF61" i="26"/>
  <c r="AA61" i="26"/>
  <c r="I68" i="21"/>
  <c r="H22" i="14"/>
  <c r="AR22" i="26" s="1"/>
  <c r="H68" i="21"/>
  <c r="BB104" i="26"/>
  <c r="H19" i="9"/>
  <c r="Z61" i="26"/>
  <c r="H21" i="14"/>
  <c r="AR21" i="26" s="1"/>
  <c r="I67" i="21"/>
  <c r="H67" i="21"/>
  <c r="I76" i="21"/>
  <c r="AY102" i="26"/>
  <c r="O102" i="3"/>
  <c r="AD61" i="26"/>
  <c r="H25" i="14"/>
  <c r="AR25" i="26" s="1"/>
  <c r="I70" i="21"/>
  <c r="H70" i="21"/>
  <c r="AQ22" i="26"/>
  <c r="H57" i="10"/>
  <c r="G24" i="26"/>
  <c r="J15" i="26"/>
  <c r="M24" i="12"/>
  <c r="AY62" i="26"/>
  <c r="O62" i="3"/>
  <c r="AT113" i="26"/>
  <c r="AT114" i="26" s="1"/>
  <c r="AT115" i="26" s="1"/>
  <c r="AL61" i="26"/>
  <c r="H33" i="14"/>
  <c r="AR33" i="26" s="1"/>
  <c r="I78" i="21"/>
  <c r="H78" i="21"/>
  <c r="AE61" i="26"/>
  <c r="I71" i="21"/>
  <c r="H71" i="21"/>
  <c r="H26" i="14"/>
  <c r="AR26" i="26" s="1"/>
  <c r="AY51" i="26"/>
  <c r="O51" i="3"/>
  <c r="Q61" i="26"/>
  <c r="P61" i="2"/>
  <c r="H12" i="14"/>
  <c r="AY57" i="26"/>
  <c r="O57" i="3"/>
  <c r="T61" i="26"/>
  <c r="H15" i="14"/>
  <c r="AR15" i="26" s="1"/>
  <c r="H143" i="21"/>
  <c r="I143" i="21"/>
  <c r="AI61" i="26"/>
  <c r="I75" i="21"/>
  <c r="H75" i="21"/>
  <c r="H30" i="14"/>
  <c r="AR30" i="26" s="1"/>
  <c r="O84" i="3"/>
  <c r="O97" i="3" s="1"/>
  <c r="K23" i="10"/>
  <c r="L23" i="10" s="1"/>
  <c r="I43" i="21"/>
  <c r="H43" i="21"/>
  <c r="G11" i="27"/>
  <c r="I11" i="27" s="1"/>
  <c r="H35" i="10"/>
  <c r="K23" i="26"/>
  <c r="V61" i="26"/>
  <c r="H17" i="14"/>
  <c r="AR17" i="26" s="1"/>
  <c r="I136" i="21"/>
  <c r="AS113" i="26"/>
  <c r="AS114" i="26" s="1"/>
  <c r="AS115" i="26" s="1"/>
  <c r="H104" i="3"/>
  <c r="AW104" i="26" s="1"/>
  <c r="O67" i="3"/>
  <c r="AY67" i="26"/>
  <c r="W61" i="26"/>
  <c r="H18" i="14"/>
  <c r="AR18" i="26" s="1"/>
  <c r="I73" i="21"/>
  <c r="H28" i="14"/>
  <c r="AR28" i="26" s="1"/>
  <c r="H73" i="21"/>
  <c r="AG61" i="26"/>
  <c r="AK61" i="26"/>
  <c r="I77" i="21"/>
  <c r="H32" i="14"/>
  <c r="AR32" i="26" s="1"/>
  <c r="H77" i="21"/>
  <c r="AC61" i="26"/>
  <c r="I35" i="21"/>
  <c r="H24" i="14"/>
  <c r="AR24" i="26" s="1"/>
  <c r="H35" i="21"/>
  <c r="E24" i="26"/>
  <c r="H54" i="10"/>
  <c r="L104" i="3"/>
  <c r="K58" i="10"/>
  <c r="L58" i="10" s="1"/>
  <c r="K58" i="26"/>
  <c r="M110" i="26"/>
  <c r="M113" i="26" s="1"/>
  <c r="M114" i="26" s="1"/>
  <c r="M115" i="26" s="1"/>
  <c r="H29" i="14"/>
  <c r="AR29" i="26" s="1"/>
  <c r="AH61" i="26"/>
  <c r="I74" i="21"/>
  <c r="H74" i="21"/>
  <c r="AY84" i="26"/>
  <c r="J97" i="3"/>
  <c r="AY97" i="26" s="1"/>
  <c r="BC104" i="26"/>
  <c r="H20" i="9"/>
  <c r="AM8" i="26"/>
  <c r="AD51" i="2"/>
  <c r="S61" i="26"/>
  <c r="H14" i="14"/>
  <c r="AR14" i="26" s="1"/>
  <c r="K17" i="9"/>
  <c r="L17" i="9" s="1"/>
  <c r="C17" i="26"/>
  <c r="AQ57" i="26"/>
  <c r="K59" i="17"/>
  <c r="AQ58" i="26" s="1"/>
  <c r="K21" i="26"/>
  <c r="K21" i="10"/>
  <c r="L21" i="10" s="1"/>
  <c r="I52" i="21"/>
  <c r="H52" i="21"/>
  <c r="I35" i="10"/>
  <c r="L23" i="26"/>
  <c r="I44" i="21"/>
  <c r="H44" i="21"/>
  <c r="G13" i="27"/>
  <c r="I23" i="9"/>
  <c r="D13" i="26"/>
  <c r="I32" i="21"/>
  <c r="H32" i="21"/>
  <c r="F15" i="26"/>
  <c r="I55" i="10"/>
  <c r="L55" i="26" s="1"/>
  <c r="I24" i="12"/>
  <c r="L24" i="12" s="1"/>
  <c r="L54" i="26"/>
  <c r="K7" i="9" l="1"/>
  <c r="H26" i="21"/>
  <c r="C7" i="26"/>
  <c r="I26" i="21"/>
  <c r="L7" i="9"/>
  <c r="I59" i="10"/>
  <c r="L35" i="26"/>
  <c r="I37" i="10"/>
  <c r="H80" i="21"/>
  <c r="I80" i="21"/>
  <c r="H55" i="10"/>
  <c r="H59" i="10" s="1"/>
  <c r="F24" i="26"/>
  <c r="K20" i="9"/>
  <c r="L20" i="9" s="1"/>
  <c r="C20" i="26"/>
  <c r="BA104" i="26"/>
  <c r="H18" i="9"/>
  <c r="J104" i="3"/>
  <c r="K63" i="17"/>
  <c r="L59" i="26"/>
  <c r="I63" i="10"/>
  <c r="I24" i="26"/>
  <c r="E112" i="26" s="1"/>
  <c r="N24" i="12"/>
  <c r="K35" i="10"/>
  <c r="L35" i="10" s="1"/>
  <c r="K35" i="26"/>
  <c r="H37" i="10"/>
  <c r="AR12" i="26"/>
  <c r="H20" i="14"/>
  <c r="H9" i="11"/>
  <c r="C19" i="26"/>
  <c r="K19" i="9"/>
  <c r="L19" i="9" s="1"/>
  <c r="I30" i="9"/>
  <c r="D23" i="26"/>
  <c r="AM51" i="26"/>
  <c r="AD61" i="2"/>
  <c r="K54" i="10"/>
  <c r="L54" i="10" s="1"/>
  <c r="K54" i="26"/>
  <c r="Y61" i="26"/>
  <c r="I66" i="21"/>
  <c r="H66" i="21"/>
  <c r="H61" i="10"/>
  <c r="J24" i="26"/>
  <c r="K57" i="10"/>
  <c r="L57" i="10" s="1"/>
  <c r="G8" i="27"/>
  <c r="K57" i="26"/>
  <c r="E111" i="26" l="1"/>
  <c r="Q112" i="26"/>
  <c r="K59" i="10"/>
  <c r="L59" i="10" s="1"/>
  <c r="K59" i="26"/>
  <c r="H63" i="10"/>
  <c r="K9" i="11"/>
  <c r="L9" i="11" s="1"/>
  <c r="O9" i="26"/>
  <c r="K37" i="10"/>
  <c r="L37" i="10" s="1"/>
  <c r="H51" i="10"/>
  <c r="K37" i="26"/>
  <c r="AQ62" i="26"/>
  <c r="K72" i="17"/>
  <c r="K55" i="10"/>
  <c r="L55" i="10" s="1"/>
  <c r="K55" i="26"/>
  <c r="I37" i="9"/>
  <c r="D30" i="26"/>
  <c r="E110" i="26"/>
  <c r="E113" i="26" s="1"/>
  <c r="E114" i="26" s="1"/>
  <c r="E115" i="26" s="1"/>
  <c r="AY104" i="26"/>
  <c r="H16" i="9"/>
  <c r="O104" i="3"/>
  <c r="H136" i="21" s="1"/>
  <c r="AR20" i="26"/>
  <c r="H34" i="14"/>
  <c r="I40" i="21"/>
  <c r="L63" i="26"/>
  <c r="H40" i="21"/>
  <c r="C18" i="26"/>
  <c r="K18" i="9"/>
  <c r="L18" i="9" s="1"/>
  <c r="K61" i="10"/>
  <c r="L61" i="10" s="1"/>
  <c r="K61" i="26"/>
  <c r="AM61" i="26"/>
  <c r="Q110" i="26" s="1"/>
  <c r="I65" i="21"/>
  <c r="H65" i="21"/>
  <c r="I51" i="10"/>
  <c r="L37" i="26"/>
  <c r="L51" i="26" l="1"/>
  <c r="I48" i="21"/>
  <c r="H48" i="21"/>
  <c r="K16" i="9"/>
  <c r="C16" i="26"/>
  <c r="H21" i="9"/>
  <c r="G6" i="27"/>
  <c r="L16" i="9"/>
  <c r="AR34" i="26"/>
  <c r="H8" i="9"/>
  <c r="AW110" i="26"/>
  <c r="AW111" i="26"/>
  <c r="AW112" i="26"/>
  <c r="I56" i="9"/>
  <c r="D58" i="26" s="1"/>
  <c r="I6" i="11"/>
  <c r="I43" i="9"/>
  <c r="D43" i="26" s="1"/>
  <c r="D37" i="26"/>
  <c r="AQ71" i="26"/>
  <c r="AN111" i="26" s="1"/>
  <c r="H6" i="14"/>
  <c r="K51" i="10"/>
  <c r="L51" i="10" s="1"/>
  <c r="I47" i="21"/>
  <c r="H47" i="21"/>
  <c r="K51" i="26"/>
  <c r="K112" i="26" s="1"/>
  <c r="G10" i="27"/>
  <c r="Q111" i="26"/>
  <c r="Q113" i="26" s="1"/>
  <c r="Q114" i="26" s="1"/>
  <c r="Q115" i="26" s="1"/>
  <c r="AN110" i="26"/>
  <c r="AN112" i="26"/>
  <c r="K63" i="26"/>
  <c r="I39" i="21"/>
  <c r="K63" i="10"/>
  <c r="L63" i="10" s="1"/>
  <c r="H39" i="21"/>
  <c r="K110" i="26" l="1"/>
  <c r="AN113" i="26"/>
  <c r="AN114" i="26" s="1"/>
  <c r="AN115" i="26" s="1"/>
  <c r="AW113" i="26"/>
  <c r="AW114" i="26" s="1"/>
  <c r="AW115" i="26" s="1"/>
  <c r="K111" i="26"/>
  <c r="H10" i="27"/>
  <c r="I10" i="27" s="1"/>
  <c r="K21" i="9"/>
  <c r="L21" i="9" s="1"/>
  <c r="C21" i="26"/>
  <c r="I33" i="21"/>
  <c r="H13" i="27"/>
  <c r="I13" i="27" s="1"/>
  <c r="H33" i="21"/>
  <c r="H7" i="27"/>
  <c r="I7" i="27" s="1"/>
  <c r="AR6" i="26"/>
  <c r="H6" i="9"/>
  <c r="H55" i="14"/>
  <c r="P6" i="26"/>
  <c r="I31" i="11"/>
  <c r="K8" i="9"/>
  <c r="I27" i="21"/>
  <c r="C8" i="26"/>
  <c r="H27" i="21"/>
  <c r="L8" i="9"/>
  <c r="K113" i="26" l="1"/>
  <c r="K114" i="26" s="1"/>
  <c r="K115" i="26" s="1"/>
  <c r="P30" i="26"/>
  <c r="I56" i="11"/>
  <c r="AR112" i="26"/>
  <c r="H11" i="9"/>
  <c r="I25" i="21"/>
  <c r="C6" i="26"/>
  <c r="H25" i="21"/>
  <c r="K6" i="9"/>
  <c r="L6" i="9" s="1"/>
  <c r="AR55" i="26"/>
  <c r="H63" i="14"/>
  <c r="AR63" i="26" s="1"/>
  <c r="AR111" i="26" l="1"/>
  <c r="AR110" i="26"/>
  <c r="H13" i="9"/>
  <c r="K11" i="9"/>
  <c r="L11" i="9" s="1"/>
  <c r="C11" i="26"/>
  <c r="P54" i="26"/>
  <c r="I59" i="11"/>
  <c r="AR113" i="26" l="1"/>
  <c r="AR114" i="26" s="1"/>
  <c r="AR115" i="26" s="1"/>
  <c r="P57" i="26"/>
  <c r="H64" i="21"/>
  <c r="H58" i="11"/>
  <c r="I64" i="21"/>
  <c r="H6" i="27"/>
  <c r="I6" i="27" s="1"/>
  <c r="H14" i="27"/>
  <c r="I14" i="27" s="1"/>
  <c r="I31" i="21"/>
  <c r="H5" i="27"/>
  <c r="H9" i="27"/>
  <c r="I9" i="27" s="1"/>
  <c r="H31" i="21"/>
  <c r="H8" i="27"/>
  <c r="I8" i="27" s="1"/>
  <c r="H12" i="27"/>
  <c r="H23" i="9"/>
  <c r="K13" i="9"/>
  <c r="L13" i="9" s="1"/>
  <c r="C13" i="26"/>
  <c r="G5" i="27" l="1"/>
  <c r="I5" i="27" s="1"/>
  <c r="K23" i="9"/>
  <c r="L23" i="9" s="1"/>
  <c r="H30" i="9"/>
  <c r="C23" i="26"/>
  <c r="K58" i="11"/>
  <c r="L58" i="11" s="1"/>
  <c r="O56" i="26"/>
  <c r="K30" i="9" l="1"/>
  <c r="L30" i="9" s="1"/>
  <c r="H37" i="9"/>
  <c r="C30" i="26"/>
  <c r="H43" i="9" l="1"/>
  <c r="K37" i="9"/>
  <c r="L37" i="9" s="1"/>
  <c r="C37" i="26"/>
  <c r="H56" i="9"/>
  <c r="H6" i="11"/>
  <c r="C43" i="26" l="1"/>
  <c r="K43" i="9"/>
  <c r="L43" i="9" s="1"/>
  <c r="I36" i="21"/>
  <c r="H36" i="21"/>
  <c r="K56" i="9"/>
  <c r="L56" i="9" s="1"/>
  <c r="C58" i="26"/>
  <c r="H31" i="11"/>
  <c r="K6" i="11"/>
  <c r="L6" i="11" s="1"/>
  <c r="O6" i="26"/>
  <c r="C112" i="26" l="1"/>
  <c r="C111" i="26"/>
  <c r="G12" i="27"/>
  <c r="I12" i="27" s="1"/>
  <c r="O30" i="26"/>
  <c r="O111" i="26" s="1"/>
  <c r="H56" i="11"/>
  <c r="K31" i="11"/>
  <c r="L31" i="11" s="1"/>
  <c r="C110" i="26"/>
  <c r="K56" i="11" l="1"/>
  <c r="L56" i="11" s="1"/>
  <c r="O54" i="26"/>
  <c r="H59" i="11"/>
  <c r="C113" i="26"/>
  <c r="C114" i="26" s="1"/>
  <c r="O112" i="26"/>
  <c r="C115" i="26" l="1"/>
  <c r="O57" i="26"/>
  <c r="K59" i="11"/>
  <c r="L59" i="11" s="1"/>
  <c r="I63" i="21"/>
  <c r="H63" i="21"/>
  <c r="O110" i="26"/>
  <c r="O113" i="26" s="1"/>
  <c r="O114" i="26" s="1"/>
  <c r="O115" i="26" l="1"/>
  <c r="I156" i="21" s="1"/>
  <c r="H156" i="21"/>
  <c r="D3" i="21" s="1"/>
  <c r="D2" i="21"/>
</calcChain>
</file>

<file path=xl/sharedStrings.xml><?xml version="1.0" encoding="utf-8"?>
<sst xmlns="http://schemas.openxmlformats.org/spreadsheetml/2006/main" count="2104" uniqueCount="1159">
  <si>
    <t>2015-16 HESA Finance record - for the year ended 31 July 2016</t>
  </si>
  <si>
    <t>Version:</t>
  </si>
  <si>
    <t>Provider name:</t>
  </si>
  <si>
    <t>The University of Edinburgh</t>
  </si>
  <si>
    <t>Errors:</t>
  </si>
  <si>
    <t>UKPRN:</t>
  </si>
  <si>
    <t>10007790</t>
  </si>
  <si>
    <t>Warnings:</t>
  </si>
  <si>
    <t>Country:</t>
  </si>
  <si>
    <t>S</t>
  </si>
  <si>
    <t>RECID:</t>
  </si>
  <si>
    <t>The Finance record is split over separate worksheet tabs with one table per tab. Some tabs are specific to the location of the provider. All relevant tables must be completed.</t>
  </si>
  <si>
    <t>Some of these rules are exempted by switches applicable to individual providers</t>
  </si>
  <si>
    <t>For information on current exemptions please contact Institutional Liaison:</t>
  </si>
  <si>
    <r>
      <rPr>
        <sz val="10"/>
        <color rgb="FF000000"/>
        <rFont val="Arial"/>
        <family val="2"/>
      </rPr>
      <t xml:space="preserve">Email: </t>
    </r>
    <r>
      <rPr>
        <u/>
        <sz val="10"/>
        <color indexed="12"/>
        <rFont val="Arial"/>
        <family val="2"/>
      </rPr>
      <t>liaison@hesa.ac.uk</t>
    </r>
  </si>
  <si>
    <t>Telephone: 01242 211144</t>
  </si>
  <si>
    <t>Help for completing the record and COMMIT-stage validation can be found at:</t>
  </si>
  <si>
    <t>General Guidance to Tables and COMMIT-stage validation</t>
  </si>
  <si>
    <t>HESA Specific Rules</t>
  </si>
  <si>
    <t>Rule number</t>
  </si>
  <si>
    <t>Rule wording</t>
  </si>
  <si>
    <t>Cell reference</t>
  </si>
  <si>
    <t>Status</t>
  </si>
  <si>
    <t>Result</t>
  </si>
  <si>
    <t>QR.C15031.Table1.1</t>
  </si>
  <si>
    <t>Tuition fees and education contracts must not be zero.</t>
  </si>
  <si>
    <t>Table_1_UK, H6</t>
  </si>
  <si>
    <t>Error</t>
  </si>
  <si>
    <t>QR.C15031.Table1.2</t>
  </si>
  <si>
    <t>Funding body grants must not be zero.</t>
  </si>
  <si>
    <t>Table_1_UK, H7</t>
  </si>
  <si>
    <t>QR.C15031.Table1.3</t>
  </si>
  <si>
    <t>Research grants and contracts should not be zero.</t>
  </si>
  <si>
    <t>Table_1_UK, H8</t>
  </si>
  <si>
    <t>Warning</t>
  </si>
  <si>
    <t>QR.C15031.Table1.4</t>
  </si>
  <si>
    <t>Other income must not be zero.</t>
  </si>
  <si>
    <t>Table_1_UK, H9</t>
  </si>
  <si>
    <t>QR.C15031.Table1.5</t>
  </si>
  <si>
    <t>Investment income should not be zero.</t>
  </si>
  <si>
    <t>Table_1_UK, H10</t>
  </si>
  <si>
    <t>QR.C15031.Table1.6</t>
  </si>
  <si>
    <t>Donations and endowments should not be zero.</t>
  </si>
  <si>
    <t>Table_1_UK, H12</t>
  </si>
  <si>
    <t>QR.C15031.Table1.7</t>
  </si>
  <si>
    <t>Total income (current year) must not be zero.</t>
  </si>
  <si>
    <t>Table_1_UK, H13</t>
  </si>
  <si>
    <t>QR.C15031.Table1.8</t>
  </si>
  <si>
    <t>Total income (restated year) must not be zero.</t>
  </si>
  <si>
    <t>Table_1_UK, I13</t>
  </si>
  <si>
    <t>QR.C15031.Table1.9</t>
  </si>
  <si>
    <t>Total expenditure (current year) must not be zero.</t>
  </si>
  <si>
    <t>Table_1_UK, H21</t>
  </si>
  <si>
    <t>QR.C15031.Table1.10</t>
  </si>
  <si>
    <t>Total expenditure (restated year) must not be zero.</t>
  </si>
  <si>
    <t>Table_1_UK, I21</t>
  </si>
  <si>
    <t>QR.C15031.Table1.11</t>
  </si>
  <si>
    <t>There is a value for Taxation on research and development expenditure credit but no value for this in Table 5 Column 5 Head 4 (UK central government tax credits for research and development expenditure), or vice versa. Is this genuine?</t>
  </si>
  <si>
    <t>Table_1_UK (H33), Table_5_UK (T61)</t>
  </si>
  <si>
    <t>QR.C15031.Table1.12</t>
  </si>
  <si>
    <t>Total comprehensive income for the current year must equal the Total breakdown represented by Endowment, Restricted, Unrestricted, Revaluation reserve and Non-controlling interest.</t>
  </si>
  <si>
    <t>Table_1_UK, H43, H52</t>
  </si>
  <si>
    <t>QR.C15031.Table2.1</t>
  </si>
  <si>
    <t>The total column for previous year Transfers between revaluation and income and expenditure reserve should be zero.</t>
  </si>
  <si>
    <t>Table_2_UK, N11</t>
  </si>
  <si>
    <t>QR.C15031.Table2.2</t>
  </si>
  <si>
    <t>The total column for current year Transfers between revaluation and income and expenditure reserve should be zero.</t>
  </si>
  <si>
    <t>Table_2_UK, N20</t>
  </si>
  <si>
    <t>QR.C15031.Table3.1</t>
  </si>
  <si>
    <t>Total reserves for current year must not be zero.</t>
  </si>
  <si>
    <t>Table_3_UK, H63</t>
  </si>
  <si>
    <t>QR.C15031.Table3.2</t>
  </si>
  <si>
    <t>Total reserves for restated year must not be zero.</t>
  </si>
  <si>
    <t>Table_3_UK, I63</t>
  </si>
  <si>
    <t>QR.C15031.Table3.3</t>
  </si>
  <si>
    <t>Total non-current assets for current year must not be zero.</t>
  </si>
  <si>
    <t>Table_3_UK, H15</t>
  </si>
  <si>
    <t>QR.C15031.Table3.4</t>
  </si>
  <si>
    <t>Total non-current assets for restated year must not be zero.</t>
  </si>
  <si>
    <t>Table_3_UK, I15</t>
  </si>
  <si>
    <t>QR.C15031.Table3.5</t>
  </si>
  <si>
    <t>Total current assets (current year) must not be zero.</t>
  </si>
  <si>
    <t>Table_3_UK, H23</t>
  </si>
  <si>
    <t>QR.C15031.Table3.6</t>
  </si>
  <si>
    <t>Total current assets (restated year) must not be zero.</t>
  </si>
  <si>
    <t>Table_3_UK, I23</t>
  </si>
  <si>
    <t>QR.C15031.Table3.7</t>
  </si>
  <si>
    <t>Total creditors (amounts falling due within one year), current year, should not be zero.</t>
  </si>
  <si>
    <t>Table_3_UK, H31</t>
  </si>
  <si>
    <t>QR.C15031.Table3.8</t>
  </si>
  <si>
    <t>Total creditors (amounts falling due within one year), restated year should not be zero.</t>
  </si>
  <si>
    <t>Table_3_UK, I31</t>
  </si>
  <si>
    <t>QR.C15031.Table3.9</t>
  </si>
  <si>
    <t>Total net assets (current year) must equal Total reserves.</t>
  </si>
  <si>
    <t>Table_3_UK, H51, H63</t>
  </si>
  <si>
    <t>QR.C15031.Table3.10</t>
  </si>
  <si>
    <t>Total net assets (restated year) must equal Total reserves.</t>
  </si>
  <si>
    <t>Table_3_UK, I51,I63</t>
  </si>
  <si>
    <t>QR.C15031.Table3.11</t>
  </si>
  <si>
    <t>Negative goodwill value (current year) must be entered as a negative.</t>
  </si>
  <si>
    <t>Table_3_UK, H8</t>
  </si>
  <si>
    <t>QR.C15031.Table3.12</t>
  </si>
  <si>
    <t>Negative goodwill value (restated year) must be entered as a negative.</t>
  </si>
  <si>
    <t>Table_3_UK, I8</t>
  </si>
  <si>
    <t>QR.C15031.Table3S.1</t>
  </si>
  <si>
    <t>Investments value (current year) must be the same between tables.</t>
  </si>
  <si>
    <t>Table_3_UK (H20), Table_3_Scotland(H11)</t>
  </si>
  <si>
    <t>QR.C15031.Table3S.2</t>
  </si>
  <si>
    <t>Cash and cash equivalents value (current year) must be the same between tables.</t>
  </si>
  <si>
    <t>Table_3_UK (H21), Table_3_Scotland (H19)</t>
  </si>
  <si>
    <t>QR.C15031.Table3S.3</t>
  </si>
  <si>
    <t>Investments value (restated year) must be the same between tables.</t>
  </si>
  <si>
    <t>Table_3_UK (I20), Table_3_Scotland (I11)</t>
  </si>
  <si>
    <t>QR.C15031.Table3S.4</t>
  </si>
  <si>
    <t>Cash and cash equivalents (restated year) must be the same between tables.</t>
  </si>
  <si>
    <t>Table_3_UK (I21), Table_3_Scotland (I19)</t>
  </si>
  <si>
    <t>QR.C15031.Table3S.5</t>
  </si>
  <si>
    <t>Table_3_Scotland must be completed by providers in Scotland.</t>
  </si>
  <si>
    <t>Table_3_Scotland, H11, I11, H19, I19</t>
  </si>
  <si>
    <t>QR.C15031.Table3S.6</t>
  </si>
  <si>
    <t>Table_3_Scotland must not be completed by providers outside Scotland.</t>
  </si>
  <si>
    <t>QR.C15031.Table4.1</t>
  </si>
  <si>
    <t>Adjustment for non-cash items: Other, details of 'other' items must be specified in the text box if a value is entered.</t>
  </si>
  <si>
    <t>Table_4_UK, H22, I22, N22</t>
  </si>
  <si>
    <t>QR.C15031.Table4.2</t>
  </si>
  <si>
    <t>Adjustment for non-cash items: Other, text box must be blank if a value is NOT entered.</t>
  </si>
  <si>
    <t>QR.C15031.Table4.3</t>
  </si>
  <si>
    <t>Capital grant income for current year should not be zero.</t>
  </si>
  <si>
    <t xml:space="preserve">Table_4_UK, H29 </t>
  </si>
  <si>
    <t>QR.C15031.Table4.4</t>
  </si>
  <si>
    <t>Capital grant income for restated year should not be zero.</t>
  </si>
  <si>
    <t xml:space="preserve">Table_4_UK, I29 </t>
  </si>
  <si>
    <t>QR.C15031.Table4.5</t>
  </si>
  <si>
    <t>Capital grants receipts for current year should not be zero.</t>
  </si>
  <si>
    <t>Table_4_UK, H36</t>
  </si>
  <si>
    <t>QR.C15031.Table4.6</t>
  </si>
  <si>
    <t>Capital grants receipts for restated year should not be zero.</t>
  </si>
  <si>
    <t xml:space="preserve">Table_4_UK, I36 </t>
  </si>
  <si>
    <t>QR.C15031.Table4.7</t>
  </si>
  <si>
    <t>Cash and cash equivalents minus Bank overdrafts minus Cash and cash equivalents at the end of the year is greater than 5 (current year).</t>
  </si>
  <si>
    <t>Table_3_UK, H21, H26, Table_4_UK, H59</t>
  </si>
  <si>
    <t>QR.C15031.Table4.8</t>
  </si>
  <si>
    <t>Cash and cash equivalents minus Bank overdrafts minus Cash and cash equivalents at the end of the year is greater than 5 (restated year).</t>
  </si>
  <si>
    <t>Table_3_UK, I21, I26, Table_4_UK, I59</t>
  </si>
  <si>
    <t>QR.C15031.Table5.1</t>
  </si>
  <si>
    <t>There is a value for Total research grants in the income table but no value for this in the expenditure table, or vice versa.  Is this genuine?</t>
  </si>
  <si>
    <t>Table_5_UK (AD61),Table_8_UK(O97)</t>
  </si>
  <si>
    <t>QR.C15031.Table5.2</t>
  </si>
  <si>
    <t>There is a value for Total BEIS Research Councils in the income table but no value for this in the expenditure table, or vice versa.  Is this genuine?</t>
  </si>
  <si>
    <t>Table_5_UK (P61),Table_8_UK(O84)</t>
  </si>
  <si>
    <t>QR.C15031.Table5.3</t>
  </si>
  <si>
    <t>There is a value for UK-based charities (open competitive process) in the income table but no value for this in the expenditure table, or vice versa.  Is this genuine?</t>
  </si>
  <si>
    <t>Table_5_UK (Q61),Table_8_UK(O85)</t>
  </si>
  <si>
    <t>QR.C15031.Table5.4</t>
  </si>
  <si>
    <t>There is a value for UK-based charities (other) in the income table but no value for this in the expenditure table, or vice versa.  Is this genuine?</t>
  </si>
  <si>
    <t>Table_5_UK (R61),Table_8_UK(O86)</t>
  </si>
  <si>
    <t>QR.C15031.Table5.5</t>
  </si>
  <si>
    <t>There is a value for UK central government bodies/local authorities, health and hospital authorities in the income table but no value for this in the expenditure table, or vice versa.  Is this genuine?</t>
  </si>
  <si>
    <t>Table_5_UK (S61),Table_8_UK(O87)</t>
  </si>
  <si>
    <t>QR.C15031.Table5.6</t>
  </si>
  <si>
    <t>There is a value for UK industry, commerce and public corporations in the income table but no value for this in the expenditure table, or vice versa.  Is this genuine?</t>
  </si>
  <si>
    <t>Table_5_UK (U61),Table_8_UK(O88)</t>
  </si>
  <si>
    <t>QR.C15031.Table5.7</t>
  </si>
  <si>
    <t>There is a value for UK other sources in the income table but no value for this in the expenditure table, or vice versa.  Is this genuine?</t>
  </si>
  <si>
    <t>Table_5_UK (V61),Table_8_UK(O89)</t>
  </si>
  <si>
    <t>QR.C15031.Table5.8</t>
  </si>
  <si>
    <t>There is a value for EU government bodies in the income table but no value for this in the expenditure table, or vice versa.  Is this genuine?</t>
  </si>
  <si>
    <t>Table_5_UK (W61),Table_8_UK(O90)</t>
  </si>
  <si>
    <t>QR.C15031.Table5.9</t>
  </si>
  <si>
    <t>There is a value for EU-based charities (open competitive process) in the income table but no value for this in the expenditure table, or vice versa.  Is this genuine?</t>
  </si>
  <si>
    <t>Table_5_UK (X61),Table_8_UK(O91)</t>
  </si>
  <si>
    <t>QR.C15031.Table5.10</t>
  </si>
  <si>
    <t>There is a value for EU industry, commerce and public corporations in the income table but no value for this in the expenditure table, or vice versa.  Is this genuine?</t>
  </si>
  <si>
    <t>Table_5_UK (Y61),Table_8_UK(O92)</t>
  </si>
  <si>
    <t>QR.C15031.Table5.11</t>
  </si>
  <si>
    <t>There is a value for EU (excluding UK) other in the income table but no value for this in the expenditure table, or vice versa.  Is this genuine?</t>
  </si>
  <si>
    <t>Table_5_UK (Z61),Table_8_UK(O93)</t>
  </si>
  <si>
    <t>QR.C15031.Table5.12</t>
  </si>
  <si>
    <t>There is a value for Non-EU-based charities (open competitive process) in the income table but no value for this in the expenditure table, or vice versa.  Is this genuine?</t>
  </si>
  <si>
    <t>Table_5_UK (AA61),Table_8_UK(O94)</t>
  </si>
  <si>
    <t>QR.C15031.Table5.13</t>
  </si>
  <si>
    <t>There is a value for Non-EU industry, commerce and public corporations in the income table but no value for this in the expenditure table, or vice versa.  Is this genuine?</t>
  </si>
  <si>
    <t>Table_5_UK (AB61),Table_8_UK(O95)</t>
  </si>
  <si>
    <t>QR.C15031.Table5.14</t>
  </si>
  <si>
    <t>There is a value for Non-EU other in the income table but no value for this in the expenditure table, or vice versa.  Is this genuine?</t>
  </si>
  <si>
    <t>Table_5_UK (AC61),Table_8_UK(O96)</t>
  </si>
  <si>
    <t>QR.C15031.Table6.1</t>
  </si>
  <si>
    <t>Research training support grant income would not usually all be under: Income for general research studentships from charities.</t>
  </si>
  <si>
    <t>Table_6_UK, K68, K69</t>
  </si>
  <si>
    <t>QR.C15031.Table6.2</t>
  </si>
  <si>
    <t>Providers in England, Northern Ireland, Scotland and Wales must only return administration-specific fees information.</t>
  </si>
  <si>
    <t>Table_6_UK, K13, K23, K37, K59</t>
  </si>
  <si>
    <t>QR.C15031.Table6.3</t>
  </si>
  <si>
    <t xml:space="preserve">If provider is in England then the sum of Table_6_UK, column 1 SLC/LEAs/SAAS/DfE(NI), Head 1ai FT UG and Head 1aii FT PG taught and Head 1aiv PT UG must not be zero.  </t>
  </si>
  <si>
    <t>Table_6_UK, H7, H8, H10</t>
  </si>
  <si>
    <t>QR.C15031.Table6.4</t>
  </si>
  <si>
    <t>If provider is in Scotland then the sum of Table_6_UK, column 1 SLC/LEAs/SAAS/DfE(NI), Head 1ci FT UG standard rate and Head 1cii FT UG rest of UK de-regulated fees and Head 1civ FT PG taught standard rate and Head 1cv FT PG taught rest of UK deregulated fees and Head 1cvi FT PG research standard rate must not be zero.</t>
  </si>
  <si>
    <t xml:space="preserve">Table_6_UK, H26, H27, H29, H30, H31 </t>
  </si>
  <si>
    <t>QR.C15031.Table6.5</t>
  </si>
  <si>
    <t>If provider is in Wales then the sum of Table_6_UK, column 1 SLC/LEAs/SAAS/DfE(NI), Head 1d Wales and EU domicile students i FT UG new, ii FT UG old, iii PGCE, iv FT PGT, vi PT UG and Head 1e Rest of UK domicile students i FT UG new, ii FT UG old, iii PGCE, iv FT PGT, vi PT UG must not be zero.</t>
  </si>
  <si>
    <t>Table_6_UK, H40 to H43, H45, H50 to H53, H55</t>
  </si>
  <si>
    <t>QR.C15031.Table6.6</t>
  </si>
  <si>
    <t xml:space="preserve">If provider is in Northern Ireland then the sum of Table_6_UK, column 1 SLC/LEAs/SAAS/DfE(NI), Head 1bi FT UG standard fees and Head 1bii FT UG rest of UK de-regulated fees and Head 1biii FT PG taught and Head 1bv PT UG must not be zero. </t>
  </si>
  <si>
    <t>Table_6_UK, H16, H17, H18, H20</t>
  </si>
  <si>
    <t>QR.C15031.Table7E.1</t>
  </si>
  <si>
    <t>All providers in England must return some income under Table_7_England Funding body grants Head 1a HEFCE - teaching grant</t>
  </si>
  <si>
    <t>Table_7_England, H6</t>
  </si>
  <si>
    <t>QR.C15031.Table7E.2</t>
  </si>
  <si>
    <t>Completion of this country specific table must only be by providers in England</t>
  </si>
  <si>
    <t>Table_7_England, H12</t>
  </si>
  <si>
    <t>QR.C15031.Table7W.1</t>
  </si>
  <si>
    <t>Completion of this country specific table must only be by providers in Wales</t>
  </si>
  <si>
    <t>Table_7_Wales, H15</t>
  </si>
  <si>
    <t>QR.C15031.Table7S.1</t>
  </si>
  <si>
    <t>Completion of this country specific table must only be by providers in Scotland</t>
  </si>
  <si>
    <t>Table_7_Scotland, H13</t>
  </si>
  <si>
    <t>QR.C15031.Table7N.1</t>
  </si>
  <si>
    <t>Completion of this country specific table must only be by providers in Northern Ireland</t>
  </si>
  <si>
    <t>Table_7_N_Ireland, H10</t>
  </si>
  <si>
    <t>QR.C15031.Table8.1</t>
  </si>
  <si>
    <t>101 Clinical medicine: if Total staff costs greater than zero then should have Other operating expenses value.</t>
  </si>
  <si>
    <t>Table_8_UK, J6,L6</t>
  </si>
  <si>
    <t>QR.C15031.Table8.2</t>
  </si>
  <si>
    <t>102 Clinical dentistry: if Total staff costs greater than zero then should have Other operating expenses value.</t>
  </si>
  <si>
    <t>Table_8_UK, J7,L7</t>
  </si>
  <si>
    <t>QR.C15031.Table8.3</t>
  </si>
  <si>
    <t>103 Nursing &amp; allied health professions: if Total staff costs greater than zero then should have Other operating expenses value.</t>
  </si>
  <si>
    <t>Table_8_UK, J8,L8</t>
  </si>
  <si>
    <t>QR.C15031.Table8.4</t>
  </si>
  <si>
    <t>104 Psychology &amp; behavioural sciences: if Total staff costs greater than zero then should have Other operating expenses value.</t>
  </si>
  <si>
    <t>Table_8_UK, J9,L9</t>
  </si>
  <si>
    <t>QR.C15031.Table8.5</t>
  </si>
  <si>
    <t>105 Health &amp; community studies: if Total staff costs greater than zero then should have Other operating expenses value.</t>
  </si>
  <si>
    <t>Table_8_UK, J10,L10</t>
  </si>
  <si>
    <t>QR.C15031.Table8.6</t>
  </si>
  <si>
    <t>106 Anatomy &amp; physiology: if Total staff costs greater than zero then should have Other operating expenses value.</t>
  </si>
  <si>
    <t>Table_8_UK, J11,L11</t>
  </si>
  <si>
    <t>QR.C15031.Table8.7</t>
  </si>
  <si>
    <t>107 Pharmacy &amp; pharmacology: if Total staff costs greater than zero then should have Other operating expenses value.</t>
  </si>
  <si>
    <t>Table_8_UK, J12,L12</t>
  </si>
  <si>
    <t>QR.C15031.Table8.8</t>
  </si>
  <si>
    <t>108 Sports science &amp; leisure studies: if Total staff costs greater than zero then should have Other operating expenses value.</t>
  </si>
  <si>
    <t>Table_8_UK, J13,L13</t>
  </si>
  <si>
    <t>QR.C15031.Table8.9</t>
  </si>
  <si>
    <t>109 Veterinary science: if Total staff costs greater than zero then should have Other operating expenses value.</t>
  </si>
  <si>
    <t>Table_8_UK, J14,L14</t>
  </si>
  <si>
    <t>QR.C15031.Table8.10</t>
  </si>
  <si>
    <t>110 Agriculture, forestry &amp; food science: if Total staff costs greater than zero then should have Other operating expenses value.</t>
  </si>
  <si>
    <t>Table_8_UK, J15,L15</t>
  </si>
  <si>
    <t>QR.C15031.Table8.11</t>
  </si>
  <si>
    <t>111 Earth, marine &amp; environmental sciences: if Total staff costs greater than zero then should have Other operating expenses value.</t>
  </si>
  <si>
    <t>Table_8_UK, J16,L16</t>
  </si>
  <si>
    <t>QR.C15031.Table8.12</t>
  </si>
  <si>
    <t>112 Biosciences: if Total staff costs greater than zero then should have Other operating expenses value.</t>
  </si>
  <si>
    <t>Table_8_UK, J17,L17</t>
  </si>
  <si>
    <t>QR.C15031.Table8.13</t>
  </si>
  <si>
    <t>113 Chemistry: if Total staff costs greater than zero then should have Other operating expenses value.</t>
  </si>
  <si>
    <t>Table_8_UK, J18,L18</t>
  </si>
  <si>
    <t>QR.C15031.Table8.14</t>
  </si>
  <si>
    <t>114 Physics: if Total staff costs greater than zero then should have Other operating expenses value.</t>
  </si>
  <si>
    <t>Table_8_UK, J19,L19</t>
  </si>
  <si>
    <t>QR.C15031.Table8.15</t>
  </si>
  <si>
    <t>115 General engineering: if Total staff costs greater than zero then should have Other operating expenses value.</t>
  </si>
  <si>
    <t>Table_8_UK, J20,L20</t>
  </si>
  <si>
    <t>QR.C15031.Table8.16</t>
  </si>
  <si>
    <t>116 Chemical engineering: if Total staff costs greater than zero then should have Other operating expenses value.</t>
  </si>
  <si>
    <t>Table_8_UK, J21,L21</t>
  </si>
  <si>
    <t>QR.C15031.Table8.17</t>
  </si>
  <si>
    <t>117 Mineral, metallurgy &amp; materials engineering: if Total staff costs greater than zero then should have Other operating expenses value.</t>
  </si>
  <si>
    <t>Table_8_UK, J22,L22</t>
  </si>
  <si>
    <t>QR.C15031.Table8.18</t>
  </si>
  <si>
    <t>118 Civil engineering: if Total staff costs greater than zero then should have Other operating expenses value.</t>
  </si>
  <si>
    <t>Table_8_UK, J23,L23</t>
  </si>
  <si>
    <t>QR.C15031.Table8.19</t>
  </si>
  <si>
    <t>119 Electrical, electronic &amp; computer engineering: if Total staff costs greater than zero then should have Other operating expenses value.</t>
  </si>
  <si>
    <t>Table_8_UK, J24,L24</t>
  </si>
  <si>
    <t>QR.C15031.Table8.20</t>
  </si>
  <si>
    <t>120 Mechanical, aero &amp; production engineering: if Total staff costs greater than zero then should have Other operating expenses value.</t>
  </si>
  <si>
    <t>Table_8_UK, J25,L25</t>
  </si>
  <si>
    <t>QR.C15031.Table8.21</t>
  </si>
  <si>
    <t>121 IT, systems sciences &amp; computer software engineering: if Total staff costs greater than zero then should have Other operating expenses value.</t>
  </si>
  <si>
    <t>Table_8_UK, J26,L26</t>
  </si>
  <si>
    <t>QR.C15031.Table8.22</t>
  </si>
  <si>
    <t>122 Mathematics: if Total staff costs greater than zero then should have Other operating expenses value.</t>
  </si>
  <si>
    <t>Table_8_UK, J27,L27</t>
  </si>
  <si>
    <t>QR.C15031.Table8.23</t>
  </si>
  <si>
    <t>123 Architecture, built environment &amp; planning: if Total staff costs greater than zero then should have Other operating expenses value.</t>
  </si>
  <si>
    <t>Table_8_UK, J28,L28</t>
  </si>
  <si>
    <t>QR.C15031.Table8.24</t>
  </si>
  <si>
    <t>124 Geography &amp; environmental studies: if Total staff costs greater than zero then should have Other operating expenses value.</t>
  </si>
  <si>
    <t>Table_8_UK, J29,L29</t>
  </si>
  <si>
    <t>QR.C15031.Table8.25</t>
  </si>
  <si>
    <t>125 Area studies: if Total staff costs greater than zero then should have Other operating expenses value.</t>
  </si>
  <si>
    <t>Table_8_UK, J30,L30</t>
  </si>
  <si>
    <t>QR.C15031.Table8.26</t>
  </si>
  <si>
    <t>126 Archaeology: if Total staff costs greater than zero then should have Other operating expenses value.</t>
  </si>
  <si>
    <t>Table_8_UK, J31,L31</t>
  </si>
  <si>
    <t>QR.C15031.Table8.27</t>
  </si>
  <si>
    <t>127 Anthropology &amp; development studies: if Total staff costs greater than zero then should have Other operating expenses value.</t>
  </si>
  <si>
    <t>Table_8_UK, J32,L32</t>
  </si>
  <si>
    <t>QR.C15031.Table8.28</t>
  </si>
  <si>
    <t>128 Politics &amp; international studies: if Total staff costs greater than zero then should have Other operating expenses value.</t>
  </si>
  <si>
    <t>Table_8_UK, J33,L33</t>
  </si>
  <si>
    <t>QR.C15031.Table8.29</t>
  </si>
  <si>
    <t>129 Economics &amp; econometrics: if Total staff costs greater than zero then should have Other operating expenses value.</t>
  </si>
  <si>
    <t>Table_8_UK, J34,L34</t>
  </si>
  <si>
    <t>QR.C15031.Table8.30</t>
  </si>
  <si>
    <t>130 Law: if Total staff costs greater than zero then should have Other operating expenses value.</t>
  </si>
  <si>
    <t>Table_8_UK, J35,L35</t>
  </si>
  <si>
    <t>QR.C15031.Table8.31</t>
  </si>
  <si>
    <t>131 Social work &amp; social policy: if Total staff costs greater than zero then should have Other operating expenses value.</t>
  </si>
  <si>
    <t>Table_8_UK, J36,L36</t>
  </si>
  <si>
    <t>QR.C15031.Table8.32</t>
  </si>
  <si>
    <t>132 Sociology: if Total staff costs greater than zero then should have Other operating expenses value.</t>
  </si>
  <si>
    <t>Table_8_UK, J37,L37</t>
  </si>
  <si>
    <t>QR.C15031.Table8.33</t>
  </si>
  <si>
    <t>133 Business &amp; management studies: if Total staff costs greater than zero then should have Other operating expenses value.</t>
  </si>
  <si>
    <t>Table_8_UK, J38,L38</t>
  </si>
  <si>
    <t>QR.C15031.Table8.34</t>
  </si>
  <si>
    <t>134 Catering &amp; hospitality management: if Total staff costs greater than zero then should have Other operating expenses value.</t>
  </si>
  <si>
    <t>Table_8_UK, J39,L39</t>
  </si>
  <si>
    <t>QR.C15031.Table8.35</t>
  </si>
  <si>
    <t>135 Education: if Total staff costs greater than zero then should have Other operating expenses value.</t>
  </si>
  <si>
    <t>Table_8_UK, J40,L40</t>
  </si>
  <si>
    <t>QR.C15031.Table8.36</t>
  </si>
  <si>
    <t>136 Continuing education: if Total staff costs greater than zero then should have Other operating expenses value.</t>
  </si>
  <si>
    <t>Table_8_UK, J41,L41</t>
  </si>
  <si>
    <t>QR.C15031.Table8.37</t>
  </si>
  <si>
    <t>137 Modern languages: if Total staff costs greater than zero then should have Other operating expenses value.</t>
  </si>
  <si>
    <t>Table_8_UK, J42,L42</t>
  </si>
  <si>
    <t>QR.C15031.Table8.38</t>
  </si>
  <si>
    <t>138 English language &amp; literature: if Total staff costs greater than zero then should have Other operating expenses value.</t>
  </si>
  <si>
    <t>Table_8_UK, J43,L43</t>
  </si>
  <si>
    <t>QR.C15031.Table8.39</t>
  </si>
  <si>
    <t>139 History: if Total staff costs greater than zero then should have Other operating expenses value.</t>
  </si>
  <si>
    <t>Table_8_UK, J44,L44</t>
  </si>
  <si>
    <t>QR.C15031.Table8.40</t>
  </si>
  <si>
    <t>140 Classics: if Total staff costs greater than zero then should have Other operating expenses value.</t>
  </si>
  <si>
    <t>Table_8_UK, J45,L45</t>
  </si>
  <si>
    <t>QR.C15031.Table8.41</t>
  </si>
  <si>
    <t>141 Philosophy: if Total staff costs greater than zero then should have Other operating expenses value.</t>
  </si>
  <si>
    <t>Table_8_UK, J46,L46</t>
  </si>
  <si>
    <t>QR.C15031.Table8.42</t>
  </si>
  <si>
    <t>142 Theology &amp; religious studies: if Total staff costs greater than zero then should have Other operating expenses value.</t>
  </si>
  <si>
    <t>Table_8_UK, J47,L47</t>
  </si>
  <si>
    <t>QR.C15031.Table8.43</t>
  </si>
  <si>
    <t>143 Art &amp; design: if Total staff costs greater than zero then should have Other operating expenses value.</t>
  </si>
  <si>
    <t>Table_8_UK, J48,L48</t>
  </si>
  <si>
    <t>QR.C15031.Table8.44</t>
  </si>
  <si>
    <t>144 Music, dance, drama &amp; performing arts: if Total staff costs greater than zero then should have Other operating expenses value.</t>
  </si>
  <si>
    <t>Table_8_UK, J49,L49</t>
  </si>
  <si>
    <t>QR.C15031.Table8.45</t>
  </si>
  <si>
    <t>145 Media studies: if Total staff costs greater than zero then should have Other operating expenses value.</t>
  </si>
  <si>
    <t>Table_8_UK, J50,L50</t>
  </si>
  <si>
    <t>QR.C15031.Table8.46</t>
  </si>
  <si>
    <t>A pension cost adjustment value for other operating expenses has been returned. Is this genuine? Please review the credibility.</t>
  </si>
  <si>
    <t>QR.C15031.Table8.47</t>
  </si>
  <si>
    <t>Other expenditure: Other is a substantial amount of the Total expenditure, please check what has been included here. Should it be allocated elsewhere?</t>
  </si>
  <si>
    <t>QR.C15031.Table9.1</t>
  </si>
  <si>
    <t>Total actual spend for Residences operations: Buildings should be greater than or equal to zero.</t>
  </si>
  <si>
    <t>QR.C15031.Table9.2</t>
  </si>
  <si>
    <t>Total actual spend for Residences operations: Equipment should be greater than or equal to zero.</t>
  </si>
  <si>
    <t>QR.C15031.Table9.3</t>
  </si>
  <si>
    <t>Total actual spend for Catering operations: Buildings should be greater than or equal to zero.</t>
  </si>
  <si>
    <t>QR.C15031.Table9.4</t>
  </si>
  <si>
    <t>Total actual spend for Catering operations: Equipment should be greater than or equal to zero.</t>
  </si>
  <si>
    <t>QR.C15031.Table9.5</t>
  </si>
  <si>
    <t>Total actual spend for Other operations: Buildings should be greater than or equal to zero.</t>
  </si>
  <si>
    <t>QR.C15031.Table9.6</t>
  </si>
  <si>
    <t>Total actual spend for Other operations: Equipment should be greater than or equal to zero.</t>
  </si>
  <si>
    <t>QR.C15031.Table9.7</t>
  </si>
  <si>
    <t>Total capital expenditure Total actual spend should be greater than or equal to zero.</t>
  </si>
  <si>
    <t>QR.C15031.Table9.8</t>
  </si>
  <si>
    <t>All monies must be entered rounded to the nearest £1,000 (entering more than £400,000 signifies wrong degree of accuracy)</t>
  </si>
  <si>
    <t>Table_9_UK, H6, H7, H10, H11, H14, H15</t>
  </si>
  <si>
    <t>QR.C15031.Table9.9</t>
  </si>
  <si>
    <t>Residences Funding body grants value has been returned. Is this genuine? Please review the credibility.</t>
  </si>
  <si>
    <t>QR.C15031.Table9.10</t>
  </si>
  <si>
    <t>Catering Funding body grants value has been returned. Is this genuine? Please review the credibility.</t>
  </si>
  <si>
    <t>QR.C15031.Table9.11</t>
  </si>
  <si>
    <t>Total capital expenditure from Funding body grants is expected to contain a value because Capital grants recognised in the year is identified in Table_7_England.</t>
  </si>
  <si>
    <t>Table_9_UK (I17), Table_7_England (H11)</t>
  </si>
  <si>
    <t>QR.C15031.Table9.12</t>
  </si>
  <si>
    <t>Total capital expenditure from Funding body grants is expected to contain a value because Capital grants recognised in the year - equipment/estates is identified in Table_7_Wales.</t>
  </si>
  <si>
    <t>Table_9_UK (I17), Table_7_Wales (H12,H13)</t>
  </si>
  <si>
    <t>QR.C15031.Table9.13</t>
  </si>
  <si>
    <t>Total capital expenditure from Funding body grants is expected to contain a value because Capital grants recognised in the year is identified in Table_7_Scotland.</t>
  </si>
  <si>
    <t>Table_9_UK (I17), Table_7_Scotland (H11)</t>
  </si>
  <si>
    <t>QR.C15031.Table9.14</t>
  </si>
  <si>
    <t>Total capital expenditure from Funding body grants is expected to contain a value because Capital grants recognised in the year is identified in Table_7_N_Ireland.</t>
  </si>
  <si>
    <t>Table_9_UK (I17), Table_7_N_Ireland (H9)</t>
  </si>
  <si>
    <t>QR.C15031.Table9.15</t>
  </si>
  <si>
    <t>Total capital expenditure from Loans is expected to contain a value because Cash flows from financing activities - New secured loans and New unsecured loans is identified under cash flow in Table_4_UK.</t>
  </si>
  <si>
    <t>Table_9_UK (L17), Table_4_UK (H50, H51)</t>
  </si>
  <si>
    <t>QR.C15031.Table10.1</t>
  </si>
  <si>
    <t>Please complete the description for all items disclosed (current year).</t>
  </si>
  <si>
    <t>Table_10_UK, H6, H7, H8, H9, H10, H12, H16, H17, H18, H19, H20, H25, H26, H27, H28, H33, H34, H39, H40, H41, H46, H47, H48, H49, H51, H55, H56</t>
  </si>
  <si>
    <t>QR.C15031.Table10.2</t>
  </si>
  <si>
    <t xml:space="preserve">The disclosed item description (column L) must be blank if a value is not entered in column H (current year). </t>
  </si>
  <si>
    <t>Table_10_UK, L6, L7, L8, L9, L10, L12, L16, L17, L18, L19, L20, L25, L26, L27, L28, L33, L34, L39, L40, L41, L46, L47, L48, L49, L51, L55, L56</t>
  </si>
  <si>
    <t>QR.C15031.Table10.3</t>
  </si>
  <si>
    <t>Please complete the description for all items disclosed (restated year).</t>
  </si>
  <si>
    <t>Table_10_UK, I6, I7, I8, I9, I10, I12, I16, I17, I18, I19, I20, I25, I26, I27, I28, I33, I34, I39, I40, I41, I46, I47, I48, I49, I51, I55, I56</t>
  </si>
  <si>
    <t>QR.C15031.Table10.4</t>
  </si>
  <si>
    <t xml:space="preserve">The disclosed item description (column M) must be blank if a value is not entered in column I (restated year). </t>
  </si>
  <si>
    <t>Table_10_UK, M6, M7, M8, M9, M10, M12, M16, M17, M18, M19, M20, M25, M26, M27, M28, M33, M34, M39, M40, M41, M46, M47, M48, M49, M51, M55, M56</t>
  </si>
  <si>
    <t>QR.C15031.TableAll.1</t>
  </si>
  <si>
    <t>All monies must be entered rounded to the nearest £1,000 (more than 50% of values entered in a table ending in '0' signifies wrong degree of accuracy)</t>
  </si>
  <si>
    <t>All Tables</t>
  </si>
  <si>
    <t>List for 'Material items' question on the Title_Page</t>
  </si>
  <si>
    <t>Yes</t>
  </si>
  <si>
    <t>No</t>
  </si>
  <si>
    <t>List for variance explanation</t>
  </si>
  <si>
    <t>New/ended business activity</t>
  </si>
  <si>
    <t>Expected increase/decrease in growth</t>
  </si>
  <si>
    <t>One off event</t>
  </si>
  <si>
    <t>Accounting treatment</t>
  </si>
  <si>
    <t>Other</t>
  </si>
  <si>
    <t>This sheet is the workings for rule TableAll.1. The result will be either a PASS or FAIL and will be displayed on the "Title_Page".</t>
  </si>
  <si>
    <t>English explanation</t>
  </si>
  <si>
    <t>Formula details</t>
  </si>
  <si>
    <t xml:space="preserve">1. For each table, display the end character of the string that has been input into each cell.
2. But if a cell only contains '0' or is blank, then return the word 'zero'.   </t>
  </si>
  <si>
    <t>The below formula is used in the grid below.
Blank rows are excluded later on, so can be included in the range here.
=IF(Table cell=0,"zero",RIGHT(Table  cell,1))</t>
  </si>
  <si>
    <t>Table_1_UK</t>
  </si>
  <si>
    <t>Table_2_UK</t>
  </si>
  <si>
    <t>Table_3_UK</t>
  </si>
  <si>
    <t>Table_3_Scotland</t>
  </si>
  <si>
    <t>Table_4_UK</t>
  </si>
  <si>
    <t>Table_5_UK</t>
  </si>
  <si>
    <t>Table_6_UK</t>
  </si>
  <si>
    <t>Table_7_UK</t>
  </si>
  <si>
    <t>Table_7_England</t>
  </si>
  <si>
    <t>Table_7_Wales</t>
  </si>
  <si>
    <t>Table_7_Scotland</t>
  </si>
  <si>
    <t>Table_7_NI</t>
  </si>
  <si>
    <t>Table_8_UK</t>
  </si>
  <si>
    <t>Table_9_UK</t>
  </si>
  <si>
    <t>C6:D58</t>
  </si>
  <si>
    <t>E6:J24</t>
  </si>
  <si>
    <t>K6:L63</t>
  </si>
  <si>
    <t>M6:N19</t>
  </si>
  <si>
    <t>O6:P57</t>
  </si>
  <si>
    <t>Q6:AM65</t>
  </si>
  <si>
    <t>AN6:AQ71</t>
  </si>
  <si>
    <t>AR6:AR63</t>
  </si>
  <si>
    <t>AS6:AS12</t>
  </si>
  <si>
    <t>AT6:AT15</t>
  </si>
  <si>
    <t>AU6:AU13</t>
  </si>
  <si>
    <t>AV6:AV10</t>
  </si>
  <si>
    <t>AW6:BC104</t>
  </si>
  <si>
    <t>BD6:BJ17</t>
  </si>
  <si>
    <t>(a) a count of cells that end in "0"</t>
  </si>
  <si>
    <t>=COUNTIF(range,"*0*")</t>
  </si>
  <si>
    <r>
      <rPr>
        <sz val="11"/>
        <color theme="1"/>
        <rFont val="Calibri"/>
        <family val="2"/>
      </rPr>
      <t>(b) a count of all cells</t>
    </r>
  </si>
  <si>
    <t xml:space="preserve"> =COUNTA(range)</t>
  </si>
  <si>
    <t>(c) genuine '0'  or blank cells (these will be excluded)</t>
  </si>
  <si>
    <t>COUNTIF (range, contains "zero" word)</t>
  </si>
  <si>
    <t>(d) % of cells that end in 0 is  a/(b-c)</t>
  </si>
  <si>
    <t>= COUNTIF "0"/(COUNTA - COUNTIF "zero")</t>
  </si>
  <si>
    <t>(e) Rule will trigger if more than 50% of cells in any table end in 0</t>
  </si>
  <si>
    <t xml:space="preserve"> = if % is &gt;0.5 , FAIL</t>
  </si>
  <si>
    <t>(f) Output if FAIL to be picked up from formula in rule TableAll.1 on Title_Page</t>
  </si>
  <si>
    <t>=IF("FAIL",Display "Table number")</t>
  </si>
  <si>
    <t>Table 1:</t>
  </si>
  <si>
    <t>Consolidated statement of comprehensive income and expenditure year ended 
31 July 2016</t>
  </si>
  <si>
    <t>Variance (2015/16 v. 2014/15 restated)</t>
  </si>
  <si>
    <t>Year ended 31 July 2016</t>
  </si>
  <si>
    <t>Year ended 31 July 2015</t>
  </si>
  <si>
    <t>This column will highlight below where there is a difference &gt;750k and a ratio &gt;2</t>
  </si>
  <si>
    <t>£000s</t>
  </si>
  <si>
    <t>Ratio</t>
  </si>
  <si>
    <t>Please select explanations for any significant variance from the drop down list below:</t>
  </si>
  <si>
    <t>Income</t>
  </si>
  <si>
    <t>hide this column</t>
  </si>
  <si>
    <t>Explanation</t>
  </si>
  <si>
    <t>1a</t>
  </si>
  <si>
    <t>Tuition fees and education contracts</t>
  </si>
  <si>
    <t>1b</t>
  </si>
  <si>
    <t>Funding body grants</t>
  </si>
  <si>
    <t>1c</t>
  </si>
  <si>
    <t>Research grants and contracts</t>
  </si>
  <si>
    <t>1d</t>
  </si>
  <si>
    <t>Other income</t>
  </si>
  <si>
    <t>1e</t>
  </si>
  <si>
    <t>Investment income</t>
  </si>
  <si>
    <t>1f</t>
  </si>
  <si>
    <t>Total income before donations and endowments</t>
  </si>
  <si>
    <t>1g</t>
  </si>
  <si>
    <t>Donations and endowments</t>
  </si>
  <si>
    <t>1h</t>
  </si>
  <si>
    <t>Total income</t>
  </si>
  <si>
    <t>Expenditure</t>
  </si>
  <si>
    <t>2a</t>
  </si>
  <si>
    <t>Staff costs</t>
  </si>
  <si>
    <t>2b</t>
  </si>
  <si>
    <t>Fundamental restructuring costs</t>
  </si>
  <si>
    <t>2c</t>
  </si>
  <si>
    <t>Other operating expenses</t>
  </si>
  <si>
    <t>2d</t>
  </si>
  <si>
    <t>Depreciation</t>
  </si>
  <si>
    <t>2e</t>
  </si>
  <si>
    <t>Interest and other finance costs</t>
  </si>
  <si>
    <t>2f</t>
  </si>
  <si>
    <t>Total expenditure</t>
  </si>
  <si>
    <t>Surplus/(deficit) before other gains/losses and share of surplus/(deficit) in joint ventures and associates</t>
  </si>
  <si>
    <t>Gain/(loss) on disposal of fixed assets</t>
  </si>
  <si>
    <t>Gain/(loss) on investments</t>
  </si>
  <si>
    <t>Share of operating surplus/(deficit) in joint venture(s)</t>
  </si>
  <si>
    <t>Share of operating surplus/(deficit) in associate(s)</t>
  </si>
  <si>
    <t>Surplus/(deficit) before tax</t>
  </si>
  <si>
    <t>Taxation</t>
  </si>
  <si>
    <t>9a</t>
  </si>
  <si>
    <t>Taxation on research and development expenditure credit</t>
  </si>
  <si>
    <t>9b</t>
  </si>
  <si>
    <t>Other taxation</t>
  </si>
  <si>
    <t>9c</t>
  </si>
  <si>
    <t>Total taxation</t>
  </si>
  <si>
    <t>Surplus/(deficit) for the year</t>
  </si>
  <si>
    <t xml:space="preserve">Unrealised surplus on revaluation of land and buildings </t>
  </si>
  <si>
    <t>Actuarial gain/(loss) in respect of pension schemes</t>
  </si>
  <si>
    <t>Change in fair value of hedging financial instrument(s)</t>
  </si>
  <si>
    <t xml:space="preserve">Total comprehensive income for the year </t>
  </si>
  <si>
    <t>Total comprehensive income for the year represented by:</t>
  </si>
  <si>
    <t>15a</t>
  </si>
  <si>
    <t>Endowment comprehensive income for the year</t>
  </si>
  <si>
    <t>15b</t>
  </si>
  <si>
    <t>Restricted comprehensive income for the year</t>
  </si>
  <si>
    <t>15c</t>
  </si>
  <si>
    <t xml:space="preserve">Unrestricted comprehensive income for the year </t>
  </si>
  <si>
    <t>15d</t>
  </si>
  <si>
    <t xml:space="preserve">Revaluation reserve comprehensive income for the year </t>
  </si>
  <si>
    <t>15e</t>
  </si>
  <si>
    <t>Attributable to the University</t>
  </si>
  <si>
    <t>15f</t>
  </si>
  <si>
    <t>Attributable to the non-controlling interest</t>
  </si>
  <si>
    <t>15g</t>
  </si>
  <si>
    <t>Total</t>
  </si>
  <si>
    <t>Surplus for the year attributable to:</t>
  </si>
  <si>
    <t>16a</t>
  </si>
  <si>
    <t>Non-controlling interest</t>
  </si>
  <si>
    <t>16b</t>
  </si>
  <si>
    <t>University</t>
  </si>
  <si>
    <t>All items of income and expenditure relate to continuing activities</t>
  </si>
  <si>
    <t>Table 2:</t>
  </si>
  <si>
    <t xml:space="preserve">Consolidated statement of changes in reserves
year ended 31 July 2016
</t>
  </si>
  <si>
    <t>Income and expenditure account</t>
  </si>
  <si>
    <t>Revaluation reserve</t>
  </si>
  <si>
    <t>Total excluding non-controlling interest</t>
  </si>
  <si>
    <t xml:space="preserve">Non-controlling interest </t>
  </si>
  <si>
    <t>Endowment</t>
  </si>
  <si>
    <t>Restricted</t>
  </si>
  <si>
    <t>Unrestricted</t>
  </si>
  <si>
    <t>Balance at 1 August 2014</t>
  </si>
  <si>
    <t>Consolidated changes in reserves year ended 31 July 2015</t>
  </si>
  <si>
    <t>Surplus/(deficit) from the income and expenditure statement</t>
  </si>
  <si>
    <t>Other comprehensive income</t>
  </si>
  <si>
    <t xml:space="preserve">Transfers between revaluation and income and expenditure reserve </t>
  </si>
  <si>
    <t>Release of restricted funds spent in year</t>
  </si>
  <si>
    <t>Total comprehensive income for the year</t>
  </si>
  <si>
    <t>Balance at 1 August 2015</t>
  </si>
  <si>
    <t>Consolidated changes in reserves year ended 31 July 2016</t>
  </si>
  <si>
    <t>4a</t>
  </si>
  <si>
    <t>4b</t>
  </si>
  <si>
    <t>4c</t>
  </si>
  <si>
    <t>4d</t>
  </si>
  <si>
    <t>4e</t>
  </si>
  <si>
    <t>Balance at 31 July 2016</t>
  </si>
  <si>
    <t>Table 3:</t>
  </si>
  <si>
    <t xml:space="preserve">Consolidated balance sheet 
as at 31 July 2016
</t>
  </si>
  <si>
    <t>Non-current assets</t>
  </si>
  <si>
    <t>Intangible assets</t>
  </si>
  <si>
    <t>Goodwill</t>
  </si>
  <si>
    <t>Negative goodwill</t>
  </si>
  <si>
    <t>Net amount of goodwill and negative goodwill</t>
  </si>
  <si>
    <t xml:space="preserve">Fixed assets </t>
  </si>
  <si>
    <t>Heritage assets</t>
  </si>
  <si>
    <t>Investments</t>
  </si>
  <si>
    <t>Investment in joint venture(s)</t>
  </si>
  <si>
    <t>1i</t>
  </si>
  <si>
    <t>Investments in associate(s)</t>
  </si>
  <si>
    <t>1j</t>
  </si>
  <si>
    <t>Total non-current assets</t>
  </si>
  <si>
    <t>Current assets</t>
  </si>
  <si>
    <t>Stock</t>
  </si>
  <si>
    <t xml:space="preserve">Trade and other receivables </t>
  </si>
  <si>
    <t xml:space="preserve">Cash and cash equivalents </t>
  </si>
  <si>
    <t>Other (e.g. assets for resale)</t>
  </si>
  <si>
    <t>Total current assets</t>
  </si>
  <si>
    <t>Creditors - amounts falling due within one year</t>
  </si>
  <si>
    <t>3a</t>
  </si>
  <si>
    <t xml:space="preserve">Bank overdrafts </t>
  </si>
  <si>
    <t>3b</t>
  </si>
  <si>
    <t>Bank loans and external borrowing</t>
  </si>
  <si>
    <t>3c</t>
  </si>
  <si>
    <t>Obligations under finance leases and service concessions</t>
  </si>
  <si>
    <t>3d</t>
  </si>
  <si>
    <t>Loans repayable to funding council</t>
  </si>
  <si>
    <t>3e</t>
  </si>
  <si>
    <t>Other (including grant claw back)</t>
  </si>
  <si>
    <t>3f</t>
  </si>
  <si>
    <t>Total creditors (amounts falling due within one year)</t>
  </si>
  <si>
    <t>Share of net current assets/(liabilities) in associate</t>
  </si>
  <si>
    <t>Net current assets/(liabilities)</t>
  </si>
  <si>
    <t>Total assets less current liabilities</t>
  </si>
  <si>
    <t>Creditors: amounts falling due after more than one year</t>
  </si>
  <si>
    <t>7a</t>
  </si>
  <si>
    <t>7b</t>
  </si>
  <si>
    <t>7c</t>
  </si>
  <si>
    <t>7d</t>
  </si>
  <si>
    <t>7e</t>
  </si>
  <si>
    <t>Total creditors (amounts falling due after more than one year)</t>
  </si>
  <si>
    <t>Provisions</t>
  </si>
  <si>
    <t>8a</t>
  </si>
  <si>
    <t>Pension provisions</t>
  </si>
  <si>
    <t>8b</t>
  </si>
  <si>
    <t>Other provisions</t>
  </si>
  <si>
    <t>8c</t>
  </si>
  <si>
    <t>Total provisions</t>
  </si>
  <si>
    <t>Total net assets</t>
  </si>
  <si>
    <t>Restricted reserves</t>
  </si>
  <si>
    <t>10a</t>
  </si>
  <si>
    <t>Income and expenditure reserve - endowment reserve</t>
  </si>
  <si>
    <t>10b</t>
  </si>
  <si>
    <t>Income and expenditure reserve - restricted reserve</t>
  </si>
  <si>
    <t>Unrestricted reserves</t>
  </si>
  <si>
    <t>11a</t>
  </si>
  <si>
    <t xml:space="preserve">Income and expenditure reserve - unrestricted </t>
  </si>
  <si>
    <t>11b</t>
  </si>
  <si>
    <t>Total restricted and unrestricted reserves</t>
  </si>
  <si>
    <t>Total reserves</t>
  </si>
  <si>
    <t>Table 3_S:</t>
  </si>
  <si>
    <t>Consolidated balance sheet - Scotland</t>
  </si>
  <si>
    <t>Year ended 31 July 2016 £000s</t>
  </si>
  <si>
    <t>Year ended 31 July 2015 £000s</t>
  </si>
  <si>
    <t>Funds, from disposal of fixed assets, held for future fixed asset acquisitions</t>
  </si>
  <si>
    <t>Funds held for third parties</t>
  </si>
  <si>
    <t>Student support funds</t>
  </si>
  <si>
    <t>Other restricted funds</t>
  </si>
  <si>
    <t>Unrestricted funds</t>
  </si>
  <si>
    <t>Total investments</t>
  </si>
  <si>
    <t>Unrestricted cash</t>
  </si>
  <si>
    <t>Total cash and cash equivalents</t>
  </si>
  <si>
    <t>Table 4:</t>
  </si>
  <si>
    <t xml:space="preserve">Consolidated statement of cash flows
year ended 31 July 2016
</t>
  </si>
  <si>
    <t>Cash flow from operating activities</t>
  </si>
  <si>
    <t>Surplus for the year</t>
  </si>
  <si>
    <t>Adjustment for non-cash items</t>
  </si>
  <si>
    <t>Amortisation of intangibles</t>
  </si>
  <si>
    <t>Benefit on acquisition</t>
  </si>
  <si>
    <t>Amortisation of goodwill</t>
  </si>
  <si>
    <t>Loss/(gain) on investments</t>
  </si>
  <si>
    <t>Decrease/(increase) in stock</t>
  </si>
  <si>
    <t>2g</t>
  </si>
  <si>
    <t>Decrease/(increase) in debtors</t>
  </si>
  <si>
    <t>2h</t>
  </si>
  <si>
    <t>Increase/(decrease) in creditors</t>
  </si>
  <si>
    <t>2i</t>
  </si>
  <si>
    <t>Increase/(decrease) in pension provisions</t>
  </si>
  <si>
    <t>2j</t>
  </si>
  <si>
    <t>Increase/(decrease) in other provisions</t>
  </si>
  <si>
    <t>2k</t>
  </si>
  <si>
    <t>Receipt of donated equipment</t>
  </si>
  <si>
    <t>2l</t>
  </si>
  <si>
    <t>Share of operating surplus/(deficit) in joint venture</t>
  </si>
  <si>
    <t>2m</t>
  </si>
  <si>
    <t>Share of operating surplus/(deficit) in associate</t>
  </si>
  <si>
    <t>Where 2n 'Other' has been completed, please detail below what items are included in this:</t>
  </si>
  <si>
    <t>2n</t>
  </si>
  <si>
    <t>Adjustment for investing or financing activities</t>
  </si>
  <si>
    <t>Interest payable</t>
  </si>
  <si>
    <t>Endowment income</t>
  </si>
  <si>
    <t>Loss/(gain) on the sale of fixed assets</t>
  </si>
  <si>
    <t>Capital grant income</t>
  </si>
  <si>
    <t>Net cash inflow from operating activities</t>
  </si>
  <si>
    <t>Cash flows from investing activities</t>
  </si>
  <si>
    <t>5a</t>
  </si>
  <si>
    <t>Proceeds from sales of fixed assets</t>
  </si>
  <si>
    <t>5b</t>
  </si>
  <si>
    <t>Proceeds from sales of intangible assets</t>
  </si>
  <si>
    <t>5c</t>
  </si>
  <si>
    <t>Capital grants receipts</t>
  </si>
  <si>
    <t>5d</t>
  </si>
  <si>
    <t>Disposal of non-current asset investments</t>
  </si>
  <si>
    <t>5e</t>
  </si>
  <si>
    <t>Withdrawal of deposits</t>
  </si>
  <si>
    <t>5f</t>
  </si>
  <si>
    <t>5g</t>
  </si>
  <si>
    <t>Payments made to acquire fixed assets</t>
  </si>
  <si>
    <t>5h</t>
  </si>
  <si>
    <t>Payments made to acquire intangible assets</t>
  </si>
  <si>
    <t>5i</t>
  </si>
  <si>
    <t>New non-current asset investments</t>
  </si>
  <si>
    <t>5j</t>
  </si>
  <si>
    <t>New deposits</t>
  </si>
  <si>
    <t>5k</t>
  </si>
  <si>
    <t>Total cash flows from investing activities</t>
  </si>
  <si>
    <t>Cash flows from financing activities</t>
  </si>
  <si>
    <t>6a</t>
  </si>
  <si>
    <t>Interest paid</t>
  </si>
  <si>
    <t>6b</t>
  </si>
  <si>
    <t>Interest element of finance lease and service concession payments</t>
  </si>
  <si>
    <t>6c</t>
  </si>
  <si>
    <t>Endowment cash received</t>
  </si>
  <si>
    <t>6d</t>
  </si>
  <si>
    <t>New secured loans</t>
  </si>
  <si>
    <t>6e</t>
  </si>
  <si>
    <t>New unsecured loans</t>
  </si>
  <si>
    <t>6f</t>
  </si>
  <si>
    <t>Repayments of amounts borrowed</t>
  </si>
  <si>
    <t>6g</t>
  </si>
  <si>
    <t>Capital element of finance lease and service concession payments</t>
  </si>
  <si>
    <t>6h</t>
  </si>
  <si>
    <t>Total cash flows from financing activities</t>
  </si>
  <si>
    <t>(Decrease)/Increase in cash and cash equivalents in the year</t>
  </si>
  <si>
    <t>Cash and cash equivalents at beginning of the year</t>
  </si>
  <si>
    <t>Cash and cash equivalents at the end of the year</t>
  </si>
  <si>
    <t>Table 5:</t>
  </si>
  <si>
    <t>Research grants and contracts - breakdown by source of income and HESA cost centre</t>
  </si>
  <si>
    <r>
      <rPr>
        <b/>
        <sz val="12"/>
        <color theme="0"/>
        <rFont val="Arial"/>
        <family val="2"/>
      </rPr>
      <t>1</t>
    </r>
    <r>
      <rPr>
        <sz val="12"/>
        <color theme="0"/>
        <rFont val="Arial"/>
        <family val="2"/>
      </rPr>
      <t xml:space="preserve">
BEIS Research Councils, The Royal Society, British Academy and The Royal Society of Edinburgh</t>
    </r>
  </si>
  <si>
    <t>BBSRC</t>
  </si>
  <si>
    <t>MRC</t>
  </si>
  <si>
    <t>NERC</t>
  </si>
  <si>
    <t>EPSRC</t>
  </si>
  <si>
    <t>ESRC</t>
  </si>
  <si>
    <t>AHRC</t>
  </si>
  <si>
    <t>STFC</t>
  </si>
  <si>
    <t>Total Research Councils</t>
  </si>
  <si>
    <t>UK-based charities (open competitive process)</t>
  </si>
  <si>
    <t>UK-based charities (other)</t>
  </si>
  <si>
    <t>UK central government bodies/local authorities, health and hospital authorities</t>
  </si>
  <si>
    <t>UK central government tax credits for research and development expenditure</t>
  </si>
  <si>
    <t>UK industry, commerce and public corporations</t>
  </si>
  <si>
    <t>UK other sources</t>
  </si>
  <si>
    <t>EU government bodies</t>
  </si>
  <si>
    <t>EU-based charities (open competitive process)</t>
  </si>
  <si>
    <t>EU industry, commerce and public corporations</t>
  </si>
  <si>
    <t>EU (excluding UK) other</t>
  </si>
  <si>
    <t>Non-EU-based charities (open competitive process)</t>
  </si>
  <si>
    <t>Non-EU industry, commerce and public corporations</t>
  </si>
  <si>
    <t>Non-EU other</t>
  </si>
  <si>
    <t>Academic departments</t>
  </si>
  <si>
    <t>101 Clinical medicine</t>
  </si>
  <si>
    <t>102 Clinical dentistry</t>
  </si>
  <si>
    <t>103 Nursing &amp; allied health professions</t>
  </si>
  <si>
    <t>104 Psychology &amp; behavioural sciences</t>
  </si>
  <si>
    <t>105 Health &amp; community studies</t>
  </si>
  <si>
    <t>106 Anatomy &amp; physiology</t>
  </si>
  <si>
    <t>107 Pharmacy &amp; pharmacology</t>
  </si>
  <si>
    <t>108 Sports science &amp; leisure studies</t>
  </si>
  <si>
    <t>109 Veterinary science</t>
  </si>
  <si>
    <t>110 Agriculture, forestry &amp; food science</t>
  </si>
  <si>
    <t>1k</t>
  </si>
  <si>
    <t>111 Earth, marine &amp; environmental sciences</t>
  </si>
  <si>
    <t>1l</t>
  </si>
  <si>
    <t>112 Biosciences</t>
  </si>
  <si>
    <t>1m</t>
  </si>
  <si>
    <t>113 Chemistry</t>
  </si>
  <si>
    <t>1n</t>
  </si>
  <si>
    <t>114 Physics</t>
  </si>
  <si>
    <t>1o</t>
  </si>
  <si>
    <t>115 General engineering</t>
  </si>
  <si>
    <t>1p</t>
  </si>
  <si>
    <t>116 Chemical engineering</t>
  </si>
  <si>
    <t>1q</t>
  </si>
  <si>
    <t>117 Mineral, metallurgy &amp; materials engineering</t>
  </si>
  <si>
    <t>1r</t>
  </si>
  <si>
    <t>118 Civil engineering</t>
  </si>
  <si>
    <t>1s</t>
  </si>
  <si>
    <t>119 Electrical, electronic &amp; computer engineering</t>
  </si>
  <si>
    <t>1t</t>
  </si>
  <si>
    <t>120 Mechanical, aero &amp; production engineering</t>
  </si>
  <si>
    <t>1u</t>
  </si>
  <si>
    <t>121 IT, systems sciences &amp; computer software engineering</t>
  </si>
  <si>
    <t>1v</t>
  </si>
  <si>
    <t>122 Mathematics</t>
  </si>
  <si>
    <t>1w</t>
  </si>
  <si>
    <t>123 Architecture, built environment &amp; planning</t>
  </si>
  <si>
    <t>1x</t>
  </si>
  <si>
    <t>124 Geography &amp; environmental studies</t>
  </si>
  <si>
    <t>1y</t>
  </si>
  <si>
    <t>125 Area studies</t>
  </si>
  <si>
    <t>1z</t>
  </si>
  <si>
    <t>126 Archaeology</t>
  </si>
  <si>
    <t>1aa</t>
  </si>
  <si>
    <t>127 Anthropology &amp; development studies</t>
  </si>
  <si>
    <t>1ab</t>
  </si>
  <si>
    <t>128 Politics &amp; international studies</t>
  </si>
  <si>
    <t>1ac</t>
  </si>
  <si>
    <t>129 Economics &amp; econometrics</t>
  </si>
  <si>
    <t>1ad</t>
  </si>
  <si>
    <t>130 Law</t>
  </si>
  <si>
    <t>1ae</t>
  </si>
  <si>
    <t>131 Social work &amp; social policy</t>
  </si>
  <si>
    <t>1af</t>
  </si>
  <si>
    <t>132 Sociology</t>
  </si>
  <si>
    <t>1ag</t>
  </si>
  <si>
    <t>133 Business &amp; management studies</t>
  </si>
  <si>
    <t>1ah</t>
  </si>
  <si>
    <t>134 Catering &amp; hospitality management</t>
  </si>
  <si>
    <t>1ai</t>
  </si>
  <si>
    <t>135 Education</t>
  </si>
  <si>
    <t>1aj</t>
  </si>
  <si>
    <t>136 Continuing education</t>
  </si>
  <si>
    <t>1ak</t>
  </si>
  <si>
    <t>137 Modern languages</t>
  </si>
  <si>
    <t>1al</t>
  </si>
  <si>
    <t>138 English language &amp; literature</t>
  </si>
  <si>
    <t>1am</t>
  </si>
  <si>
    <t>139 History</t>
  </si>
  <si>
    <t>1an</t>
  </si>
  <si>
    <t>140 Classics</t>
  </si>
  <si>
    <t>1ao</t>
  </si>
  <si>
    <t>141 Philosophy</t>
  </si>
  <si>
    <t>1ap</t>
  </si>
  <si>
    <t>142 Theology &amp; religious studies</t>
  </si>
  <si>
    <t>1aq</t>
  </si>
  <si>
    <t>143 Art &amp; design</t>
  </si>
  <si>
    <t>1ar</t>
  </si>
  <si>
    <t>144 Music, dance, drama &amp; performing arts</t>
  </si>
  <si>
    <t>1as</t>
  </si>
  <si>
    <t>145 Media studies</t>
  </si>
  <si>
    <t>1at</t>
  </si>
  <si>
    <t>Total academic departments</t>
  </si>
  <si>
    <t>201 Total academic services</t>
  </si>
  <si>
    <t>Administration &amp; central services</t>
  </si>
  <si>
    <t>202 Central administration &amp; services</t>
  </si>
  <si>
    <t>203 General educational expenditure</t>
  </si>
  <si>
    <t>204 Staff &amp; student facilities</t>
  </si>
  <si>
    <t>Total administration &amp; central services</t>
  </si>
  <si>
    <t>207 Total research grants and contracts</t>
  </si>
  <si>
    <t>Co-investment from external sources on funding council-funded projects (included in Heads 1 to 4 above)</t>
  </si>
  <si>
    <t>Balance of research related deferred capital and revenue grants as at 31 July 2015 taken to reserves</t>
  </si>
  <si>
    <t>Table 6:</t>
  </si>
  <si>
    <t>Tuition fees and education contracts analysed by domicile, mode, level and source</t>
  </si>
  <si>
    <t>Source of fee</t>
  </si>
  <si>
    <r>
      <rPr>
        <sz val="12"/>
        <color rgb="FFFFFFFF"/>
        <rFont val="Arial"/>
        <family val="2"/>
      </rPr>
      <t xml:space="preserve">SLC/LEAs/ SAAS/DfE(NI) </t>
    </r>
    <r>
      <rPr>
        <b/>
        <sz val="12"/>
        <color rgb="FFFFFFFF"/>
        <rFont val="Arial"/>
        <family val="2"/>
      </rPr>
      <t xml:space="preserve">
£000s</t>
    </r>
  </si>
  <si>
    <r>
      <rPr>
        <sz val="12"/>
        <color rgb="FFFFFFFF"/>
        <rFont val="Arial"/>
        <family val="2"/>
      </rPr>
      <t xml:space="preserve">DH/LETB/Scottish Health Directorate </t>
    </r>
    <r>
      <rPr>
        <b/>
        <sz val="12"/>
        <color rgb="FFFFFFFF"/>
        <rFont val="Arial"/>
        <family val="2"/>
      </rPr>
      <t xml:space="preserve">
£000s</t>
    </r>
  </si>
  <si>
    <r>
      <rPr>
        <sz val="12"/>
        <color rgb="FFFFFFFF"/>
        <rFont val="Arial"/>
        <family val="2"/>
      </rPr>
      <t xml:space="preserve">Other </t>
    </r>
    <r>
      <rPr>
        <b/>
        <sz val="12"/>
        <color rgb="FFFFFFFF"/>
        <rFont val="Arial"/>
        <family val="2"/>
      </rPr>
      <t xml:space="preserve">
£000s</t>
    </r>
  </si>
  <si>
    <r>
      <rPr>
        <sz val="12"/>
        <color rgb="FFFFFFFF"/>
        <rFont val="Arial"/>
        <family val="2"/>
      </rPr>
      <t xml:space="preserve">Total </t>
    </r>
    <r>
      <rPr>
        <b/>
        <sz val="12"/>
        <color rgb="FFFFFFFF"/>
        <rFont val="Arial"/>
        <family val="2"/>
      </rPr>
      <t xml:space="preserve">
£000s</t>
    </r>
  </si>
  <si>
    <t>HE course fees</t>
  </si>
  <si>
    <t>Providers in England only:</t>
  </si>
  <si>
    <t>Home and EU domicile students</t>
  </si>
  <si>
    <t>i</t>
  </si>
  <si>
    <t>Full-time undergraduate</t>
  </si>
  <si>
    <t>ii</t>
  </si>
  <si>
    <t>Full-time postgraduate taught</t>
  </si>
  <si>
    <t>iii</t>
  </si>
  <si>
    <t>Full-time postgraduate research</t>
  </si>
  <si>
    <t>iv</t>
  </si>
  <si>
    <t>Part-time undergraduate</t>
  </si>
  <si>
    <t>v</t>
  </si>
  <si>
    <t>Part-time postgraduate taught</t>
  </si>
  <si>
    <t>vi</t>
  </si>
  <si>
    <t>Part-time postgraduate research</t>
  </si>
  <si>
    <t>vii</t>
  </si>
  <si>
    <t>Total Home and EU fees (providers in England)</t>
  </si>
  <si>
    <t>Providers in Northern Ireland only:</t>
  </si>
  <si>
    <t>Full-time undergraduate standard fees</t>
  </si>
  <si>
    <t>Full-time undergraduate rest of UK de-regulated fees</t>
  </si>
  <si>
    <t>viii</t>
  </si>
  <si>
    <t>Total Home and EU fees (providers in Northern Ireland)</t>
  </si>
  <si>
    <t>Providers in Scotland only:</t>
  </si>
  <si>
    <t xml:space="preserve">Home and EU domicile students </t>
  </si>
  <si>
    <t>Full-time undergraduate standard rate</t>
  </si>
  <si>
    <t>Full-time undergraduate non-standard rate</t>
  </si>
  <si>
    <t>Full-time postgraduate taught standard rate</t>
  </si>
  <si>
    <t>Full-time postgraduate taught rest of UK deregulated fees</t>
  </si>
  <si>
    <t>Full-time postgraduate research standard rate</t>
  </si>
  <si>
    <t>Full-time postgraduate taught non-standard rate</t>
  </si>
  <si>
    <t>Full-time postgraduate research non-standard rate</t>
  </si>
  <si>
    <t>ix</t>
  </si>
  <si>
    <t>x</t>
  </si>
  <si>
    <t>xi</t>
  </si>
  <si>
    <t>xii</t>
  </si>
  <si>
    <t>Total Home and EU fees (providers in Scotland)</t>
  </si>
  <si>
    <t>Providers in Wales only:</t>
  </si>
  <si>
    <t xml:space="preserve">Wales and EU domicile students </t>
  </si>
  <si>
    <t>Full-time undergraduate new regime</t>
  </si>
  <si>
    <t>Full-time undergraduate old regime</t>
  </si>
  <si>
    <t>PGCE</t>
  </si>
  <si>
    <t xml:space="preserve">Full-time postgraduate taught </t>
  </si>
  <si>
    <t>Total fees (Wales and EU domicile)</t>
  </si>
  <si>
    <t>Rest of UK domicile students</t>
  </si>
  <si>
    <t xml:space="preserve">Full-time postgraduate research </t>
  </si>
  <si>
    <t>Total fees (Rest of UK domicile)</t>
  </si>
  <si>
    <t>Total Home and EU fees (providers in Wales)</t>
  </si>
  <si>
    <t>All providers: Non-EU domicile students</t>
  </si>
  <si>
    <t>//////////</t>
  </si>
  <si>
    <t>Total HE course fees</t>
  </si>
  <si>
    <t>Non-credit bearing course fees</t>
  </si>
  <si>
    <t>FE course fees</t>
  </si>
  <si>
    <t>Research training support grants</t>
  </si>
  <si>
    <t>Income for general research studentships from charities (open competitive process)</t>
  </si>
  <si>
    <t>Other research training support grants</t>
  </si>
  <si>
    <t>Total research training support grants</t>
  </si>
  <si>
    <t>Total tuition fees and education contracts</t>
  </si>
  <si>
    <t>Table 7:</t>
  </si>
  <si>
    <t>Income analysed by source</t>
  </si>
  <si>
    <t>BEIS Research Councils, The Royal Society, British Academy and The Royal Society of Edinburgh</t>
  </si>
  <si>
    <t>Biotechnology and Biological Sciences Research Council (BBSRC)</t>
  </si>
  <si>
    <t>Medical Research Council (MRC)</t>
  </si>
  <si>
    <t>Natural Environment Research Council (NERC)</t>
  </si>
  <si>
    <t>Engineering and Physical Sciences Research Council (EPSRC)</t>
  </si>
  <si>
    <t>Economic and Social Research Council (ESRC)</t>
  </si>
  <si>
    <t>Arts and Humanities Research Council (AHRC)</t>
  </si>
  <si>
    <t>Science and Technology Facilities Council (STFC)</t>
  </si>
  <si>
    <t xml:space="preserve">Total BEIS Research Councils, The Royal Society, British Academy and The Royal Society of Edinburgh </t>
  </si>
  <si>
    <t>3g</t>
  </si>
  <si>
    <t>3h</t>
  </si>
  <si>
    <t>3i</t>
  </si>
  <si>
    <t>3j</t>
  </si>
  <si>
    <t>3k</t>
  </si>
  <si>
    <t>3l</t>
  </si>
  <si>
    <t>3m</t>
  </si>
  <si>
    <t>3n</t>
  </si>
  <si>
    <t>3o</t>
  </si>
  <si>
    <t>Total research grants and contracts</t>
  </si>
  <si>
    <t>Other services rendered</t>
  </si>
  <si>
    <t>BEIS Research Councils, UK central government/local authorities, health and hospital authorities, EU government bodies</t>
  </si>
  <si>
    <t>Total other services rendered</t>
  </si>
  <si>
    <t>Residences and catering operations (including conferences)</t>
  </si>
  <si>
    <t>Residences operations</t>
  </si>
  <si>
    <t>Catering operations</t>
  </si>
  <si>
    <t>Total residences and catering operations (including conferences)</t>
  </si>
  <si>
    <t>Grants from local authorities</t>
  </si>
  <si>
    <t>Income from health and hospital authorities (excluding teaching contracts for student provision)</t>
  </si>
  <si>
    <t>Other grant income</t>
  </si>
  <si>
    <t>4f</t>
  </si>
  <si>
    <t>Capital grants recognised in the year</t>
  </si>
  <si>
    <t>4g</t>
  </si>
  <si>
    <t>Income from intellectual property rights</t>
  </si>
  <si>
    <t>4h</t>
  </si>
  <si>
    <t>Other operating income</t>
  </si>
  <si>
    <t>4i</t>
  </si>
  <si>
    <t>Total other income</t>
  </si>
  <si>
    <t>New endowments</t>
  </si>
  <si>
    <t>Donations with restrictions</t>
  </si>
  <si>
    <t>Unrestricted donations</t>
  </si>
  <si>
    <t>Total donations and endowments</t>
  </si>
  <si>
    <t>Table 7_E:</t>
  </si>
  <si>
    <t>Funding body grants - England</t>
  </si>
  <si>
    <t>HEFCE - teaching grant</t>
  </si>
  <si>
    <t>HEFCE - research grant</t>
  </si>
  <si>
    <t>HEFCE other grants</t>
  </si>
  <si>
    <t>SFA funding</t>
  </si>
  <si>
    <t>NCTL funding</t>
  </si>
  <si>
    <t>Total funding body grants</t>
  </si>
  <si>
    <t>Table 7_W:</t>
  </si>
  <si>
    <t>Funding body grants - Wales</t>
  </si>
  <si>
    <t>Teaching grant - full-time UG provision (including PGCE and premia and per capita funding)</t>
  </si>
  <si>
    <t>Teaching grant - full-time PG provision (including premia and per capita funding)</t>
  </si>
  <si>
    <t>Teaching grant - part-time UG provision (including premia and per capita funding)</t>
  </si>
  <si>
    <t>Teaching grant - part-time PG provision (including premia and per capita funding)</t>
  </si>
  <si>
    <t>QR and PGR funding</t>
  </si>
  <si>
    <t>Non formula funding grant</t>
  </si>
  <si>
    <t>Capital grants recognised in the year - equipment</t>
  </si>
  <si>
    <t>Capital grants recognised in the year - estates</t>
  </si>
  <si>
    <t>DfES recurrent grants</t>
  </si>
  <si>
    <t>Welsh European Funding Office (WEFO) grants</t>
  </si>
  <si>
    <t>Table 7_S:</t>
  </si>
  <si>
    <t>Funding body grants - Scotland</t>
  </si>
  <si>
    <t>General fund teaching</t>
  </si>
  <si>
    <t>General fund research and knowledge exchange</t>
  </si>
  <si>
    <t>Ring-fenced grants</t>
  </si>
  <si>
    <t>Strategic funds</t>
  </si>
  <si>
    <t>SFC capital maintenance grant</t>
  </si>
  <si>
    <t>Grants for FE provision</t>
  </si>
  <si>
    <t>Table 7_NI:</t>
  </si>
  <si>
    <t>Funding body grants - Northern Ireland</t>
  </si>
  <si>
    <t>Recurrent (teaching)</t>
  </si>
  <si>
    <t>Recurrent (research)</t>
  </si>
  <si>
    <t>Recurrent - other (including non-recurrent special funding)</t>
  </si>
  <si>
    <t>Table 8:</t>
  </si>
  <si>
    <t>Expenditure -  breakdown by activity and HESA cost centre</t>
  </si>
  <si>
    <t xml:space="preserve">Academic staff costs </t>
  </si>
  <si>
    <t>Other staff costs</t>
  </si>
  <si>
    <t>Total staff costs</t>
  </si>
  <si>
    <t>///////////</t>
  </si>
  <si>
    <t>203 General education expenditure</t>
  </si>
  <si>
    <t>National Bursaries (including from the Postgraduate Support Scheme)</t>
  </si>
  <si>
    <t>Provider specific (including departmental) bursaries and scholarships</t>
  </si>
  <si>
    <t>Other general expenditure</t>
  </si>
  <si>
    <t>Premises</t>
  </si>
  <si>
    <t>Repairs and maintenance</t>
  </si>
  <si>
    <t>Other expenditure</t>
  </si>
  <si>
    <t>205 Total premises</t>
  </si>
  <si>
    <t>206 Total residences and catering operations (including conferences)</t>
  </si>
  <si>
    <t>Total BEIS Research Councils, The Royal Society, British Academy and The Royal Society of Edinburgh</t>
  </si>
  <si>
    <t>6i</t>
  </si>
  <si>
    <t>6j</t>
  </si>
  <si>
    <t>6k</t>
  </si>
  <si>
    <t>6l</t>
  </si>
  <si>
    <t>6m</t>
  </si>
  <si>
    <t>6n</t>
  </si>
  <si>
    <t>Pension cost adjustment</t>
  </si>
  <si>
    <t xml:space="preserve">Other </t>
  </si>
  <si>
    <t>208 Total other expenditure</t>
  </si>
  <si>
    <t>Table 9:</t>
  </si>
  <si>
    <t>Capital expenditure</t>
  </si>
  <si>
    <t>Source of funds</t>
  </si>
  <si>
    <t>Total actual spend</t>
  </si>
  <si>
    <t>Retained proceeds of sales</t>
  </si>
  <si>
    <t>Internal funds</t>
  </si>
  <si>
    <t>Loans</t>
  </si>
  <si>
    <t>Leasing</t>
  </si>
  <si>
    <t>PFI</t>
  </si>
  <si>
    <t>Other external sources</t>
  </si>
  <si>
    <t>Buildings</t>
  </si>
  <si>
    <t>Equipment</t>
  </si>
  <si>
    <t>Other operations</t>
  </si>
  <si>
    <t>Total capital expenditure</t>
  </si>
  <si>
    <t>Table 10:</t>
  </si>
  <si>
    <t>Separately disclosed material items from the audited financial statement of comprehensive income and expenditure year ended 31 July 2016</t>
  </si>
  <si>
    <t xml:space="preserve"> 'Material' items disclosed separately in the published accounts should be returned here. Where more than one disclosed item sits under a single head, the amounts should be summed, and the description should comprise all items summed.</t>
  </si>
  <si>
    <t>Hide these columns</t>
  </si>
  <si>
    <t>Disclosed item(s)</t>
  </si>
  <si>
    <t>QR.C15031.Table10.1 Result</t>
  </si>
  <si>
    <t>Cell displayed if rule triggers</t>
  </si>
  <si>
    <t>QR.C15031.Table10.2 Result</t>
  </si>
  <si>
    <t>QR.C15031.Table10.3 Result</t>
  </si>
  <si>
    <t>QR.C15031.Table10.4 Result</t>
  </si>
  <si>
    <t xml:space="preserve">H6, </t>
  </si>
  <si>
    <t xml:space="preserve">L6, </t>
  </si>
  <si>
    <t xml:space="preserve">I6, </t>
  </si>
  <si>
    <t xml:space="preserve">M6, </t>
  </si>
  <si>
    <t xml:space="preserve">H7, </t>
  </si>
  <si>
    <t xml:space="preserve">L7, </t>
  </si>
  <si>
    <t xml:space="preserve">I7, </t>
  </si>
  <si>
    <t xml:space="preserve">M7, </t>
  </si>
  <si>
    <t xml:space="preserve">H8, </t>
  </si>
  <si>
    <t xml:space="preserve">L8, </t>
  </si>
  <si>
    <t xml:space="preserve">I8, </t>
  </si>
  <si>
    <t xml:space="preserve">M8, </t>
  </si>
  <si>
    <t xml:space="preserve">H9, </t>
  </si>
  <si>
    <t xml:space="preserve">L9, </t>
  </si>
  <si>
    <t xml:space="preserve">I9, </t>
  </si>
  <si>
    <t xml:space="preserve">M9, </t>
  </si>
  <si>
    <t xml:space="preserve">H10, </t>
  </si>
  <si>
    <t xml:space="preserve">L10, </t>
  </si>
  <si>
    <t xml:space="preserve">I10, </t>
  </si>
  <si>
    <t xml:space="preserve">M10, </t>
  </si>
  <si>
    <t xml:space="preserve">H12, </t>
  </si>
  <si>
    <t xml:space="preserve">L12, </t>
  </si>
  <si>
    <t xml:space="preserve">I12, </t>
  </si>
  <si>
    <t xml:space="preserve">M12, </t>
  </si>
  <si>
    <t xml:space="preserve">H16, </t>
  </si>
  <si>
    <t xml:space="preserve">L16, </t>
  </si>
  <si>
    <t xml:space="preserve">I16, </t>
  </si>
  <si>
    <t xml:space="preserve">M16, </t>
  </si>
  <si>
    <t xml:space="preserve">H17, </t>
  </si>
  <si>
    <t xml:space="preserve">L17, </t>
  </si>
  <si>
    <t xml:space="preserve">I17, </t>
  </si>
  <si>
    <t xml:space="preserve">M17, </t>
  </si>
  <si>
    <t xml:space="preserve">H18, </t>
  </si>
  <si>
    <t>L18,</t>
  </si>
  <si>
    <t xml:space="preserve">I18, </t>
  </si>
  <si>
    <t>M18,</t>
  </si>
  <si>
    <t xml:space="preserve">H19, </t>
  </si>
  <si>
    <t>L19,</t>
  </si>
  <si>
    <t xml:space="preserve">I19, </t>
  </si>
  <si>
    <t>M19,</t>
  </si>
  <si>
    <t xml:space="preserve">H20, </t>
  </si>
  <si>
    <t>L20,</t>
  </si>
  <si>
    <t xml:space="preserve">I20, </t>
  </si>
  <si>
    <t>M20,</t>
  </si>
  <si>
    <t xml:space="preserve">H25, </t>
  </si>
  <si>
    <t xml:space="preserve">L25, </t>
  </si>
  <si>
    <t xml:space="preserve">I25, </t>
  </si>
  <si>
    <t xml:space="preserve">M25, </t>
  </si>
  <si>
    <t xml:space="preserve">H26, </t>
  </si>
  <si>
    <t>L26,</t>
  </si>
  <si>
    <t xml:space="preserve">I26, </t>
  </si>
  <si>
    <t>M26,</t>
  </si>
  <si>
    <t xml:space="preserve">H27, </t>
  </si>
  <si>
    <t>L27,</t>
  </si>
  <si>
    <t xml:space="preserve">I27, </t>
  </si>
  <si>
    <t>M27,</t>
  </si>
  <si>
    <t xml:space="preserve">H28, </t>
  </si>
  <si>
    <t>L28,</t>
  </si>
  <si>
    <t xml:space="preserve">I28, </t>
  </si>
  <si>
    <t>M28,</t>
  </si>
  <si>
    <t xml:space="preserve">H33, </t>
  </si>
  <si>
    <t xml:space="preserve">L33, </t>
  </si>
  <si>
    <t xml:space="preserve">I33, </t>
  </si>
  <si>
    <t xml:space="preserve">M33, </t>
  </si>
  <si>
    <t xml:space="preserve">H34, </t>
  </si>
  <si>
    <t xml:space="preserve">L34, </t>
  </si>
  <si>
    <t xml:space="preserve">I34, </t>
  </si>
  <si>
    <t xml:space="preserve">M34, </t>
  </si>
  <si>
    <t xml:space="preserve">H39, </t>
  </si>
  <si>
    <t xml:space="preserve">L39, </t>
  </si>
  <si>
    <t xml:space="preserve">I39, </t>
  </si>
  <si>
    <t xml:space="preserve">M39, </t>
  </si>
  <si>
    <t xml:space="preserve">H40, </t>
  </si>
  <si>
    <t xml:space="preserve">L40, </t>
  </si>
  <si>
    <t xml:space="preserve">I40, </t>
  </si>
  <si>
    <t xml:space="preserve">M40, </t>
  </si>
  <si>
    <t xml:space="preserve">H41, </t>
  </si>
  <si>
    <t xml:space="preserve">L41, </t>
  </si>
  <si>
    <t xml:space="preserve">I41, </t>
  </si>
  <si>
    <t xml:space="preserve">M41, </t>
  </si>
  <si>
    <t xml:space="preserve">H46, </t>
  </si>
  <si>
    <t xml:space="preserve">L46, </t>
  </si>
  <si>
    <t xml:space="preserve">I46, </t>
  </si>
  <si>
    <t xml:space="preserve">M46, </t>
  </si>
  <si>
    <t xml:space="preserve">H47, </t>
  </si>
  <si>
    <t xml:space="preserve">L47, </t>
  </si>
  <si>
    <t xml:space="preserve">I47, </t>
  </si>
  <si>
    <t xml:space="preserve">M47, </t>
  </si>
  <si>
    <t xml:space="preserve">H48, </t>
  </si>
  <si>
    <t xml:space="preserve">L48, </t>
  </si>
  <si>
    <t xml:space="preserve">I48, </t>
  </si>
  <si>
    <t xml:space="preserve">M48, </t>
  </si>
  <si>
    <t xml:space="preserve">Revaluation reserves comprehensive income for the year </t>
  </si>
  <si>
    <t xml:space="preserve">H49, </t>
  </si>
  <si>
    <t xml:space="preserve">L49, </t>
  </si>
  <si>
    <t xml:space="preserve">I49, </t>
  </si>
  <si>
    <t xml:space="preserve">M49, </t>
  </si>
  <si>
    <t xml:space="preserve">H53, </t>
  </si>
  <si>
    <t xml:space="preserve">L53, </t>
  </si>
  <si>
    <t xml:space="preserve">I53, </t>
  </si>
  <si>
    <t>Total comprehensive income for the year attributable to:</t>
  </si>
  <si>
    <t xml:space="preserve">H57, </t>
  </si>
  <si>
    <t xml:space="preserve">L57, </t>
  </si>
  <si>
    <t xml:space="preserve">I57, </t>
  </si>
  <si>
    <t xml:space="preserve">M57, </t>
  </si>
  <si>
    <t xml:space="preserve">H58, </t>
  </si>
  <si>
    <t xml:space="preserve">L58, </t>
  </si>
  <si>
    <t xml:space="preserve">I58, </t>
  </si>
  <si>
    <t xml:space="preserve">M58, </t>
  </si>
  <si>
    <t>KFI Calculations</t>
  </si>
  <si>
    <t>KFI No.</t>
  </si>
  <si>
    <t>KFI ratio title</t>
  </si>
  <si>
    <t>Ratio specification using Finance record template reference</t>
  </si>
  <si>
    <t>KFI No.- Numeric part</t>
  </si>
  <si>
    <t>KFI Suffix    1=a,2=b</t>
  </si>
  <si>
    <t>Numerator</t>
  </si>
  <si>
    <t>Denominator</t>
  </si>
  <si>
    <t xml:space="preserve">Surplus/(deficit) as a % of total income </t>
  </si>
  <si>
    <t>100 x Table 1 Head 3 / Table 1 Head 1h</t>
  </si>
  <si>
    <t>Staff costs as a % of total income</t>
  </si>
  <si>
    <t>100 x Table 1 Head 2a  / Table 1 Head 1h</t>
  </si>
  <si>
    <t>Premises costs as a % of total costs</t>
  </si>
  <si>
    <t>100 x Table 8 Head 4c column 5 / Table 1 Head 2f</t>
  </si>
  <si>
    <t xml:space="preserve">Unrestricted reserves as a % of total income </t>
  </si>
  <si>
    <t>100 x SUM (Table 3 Head 11a and Table 3 Head 11b) / Table 1 Head 1h</t>
  </si>
  <si>
    <t>External borrowing as a % of total income</t>
  </si>
  <si>
    <t>100 x SUM (Table 3 Head 3a and Head 3b and Head 3c and Head 3d and Head 7a and Head 7b and Head 7c) / Table 1 Head 1h</t>
  </si>
  <si>
    <t>Days ratio of total net assets to total expenditure</t>
  </si>
  <si>
    <t>365 * (Table 3 Head 9 / Table 1 Head 2f)</t>
  </si>
  <si>
    <t>Ratio of current assets to current liabilities</t>
  </si>
  <si>
    <t xml:space="preserve">Table 3 Head 2f / Table 3 Head 3f </t>
  </si>
  <si>
    <t xml:space="preserve">Net cash inflow from operating activities as a % of total income </t>
  </si>
  <si>
    <t>100 x Table 4 Head 4 / Table 1 Head 1h</t>
  </si>
  <si>
    <t>Net liquidity days</t>
  </si>
  <si>
    <t>365 x (SUM (Table 3 Head 2c and Table 3 Head 2d) - Table 3 Head 3a) / (Table 1 Head 2f - Table 1 Head 2d)</t>
  </si>
  <si>
    <t>General funds as a % of total income</t>
  </si>
  <si>
    <t>100 x Table 7_Scotland Head 1a + Table 7_Scotland Head 1b / Table 1 Head 1h</t>
  </si>
  <si>
    <t>Impairment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</si>
</sst>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00"/>
    <numFmt numFmtId="166" formatCode="\X"/>
    <numFmt numFmtId="167" formatCode="#,##0_);\(#,##0\)"/>
  </numFmts>
  <fonts count="40" x14ac:knownFonts="1">
    <font>
      <sz val="11"/>
      <color theme="1"/>
      <name val="Calibri"/>
      <family val="2"/>
      <scheme val="minor"/>
    </font>
    <font>
      <sz val="10"/>
      <name val="Arial"/>
      <family val="2"/>
    </font>
    <font>
      <b/>
      <sz val="10"/>
      <name val="Arial"/>
      <family val="2"/>
    </font>
    <font>
      <sz val="12"/>
      <color rgb="FFFFFFFF"/>
      <name val="Arial"/>
      <family val="2"/>
    </font>
    <font>
      <b/>
      <sz val="11"/>
      <color theme="1"/>
      <name val="Calibri"/>
      <family val="2"/>
      <scheme val="minor"/>
    </font>
    <font>
      <b/>
      <sz val="10"/>
      <color rgb="FF000000"/>
      <name val="Arial"/>
      <family val="2"/>
    </font>
    <font>
      <b/>
      <sz val="12"/>
      <color rgb="FFFFFFFF"/>
      <name val="Arial"/>
      <family val="2"/>
    </font>
    <font>
      <sz val="10"/>
      <color rgb="FFFF0000"/>
      <name val="Arial"/>
      <family val="2"/>
    </font>
    <font>
      <sz val="10"/>
      <color rgb="FF0000FF"/>
      <name val="Arial"/>
      <family val="2"/>
    </font>
    <font>
      <b/>
      <sz val="12"/>
      <color theme="0"/>
      <name val="Arial"/>
      <family val="2"/>
    </font>
    <font>
      <b/>
      <sz val="10"/>
      <color theme="1"/>
      <name val="Arial"/>
      <family val="2"/>
    </font>
    <font>
      <sz val="10"/>
      <color theme="1"/>
      <name val="Arial"/>
      <family val="2"/>
    </font>
    <font>
      <b/>
      <sz val="11"/>
      <color theme="3"/>
      <name val="Arial"/>
      <family val="2"/>
    </font>
    <font>
      <sz val="10"/>
      <color rgb="FF000000"/>
      <name val="Arial"/>
      <family val="2"/>
    </font>
    <font>
      <sz val="10"/>
      <color rgb="FF0070C0"/>
      <name val="Arial"/>
      <family val="2"/>
    </font>
    <font>
      <b/>
      <sz val="10"/>
      <color theme="0"/>
      <name val="Arial"/>
      <family val="2"/>
    </font>
    <font>
      <sz val="10"/>
      <color theme="0"/>
      <name val="Arial"/>
      <family val="2"/>
    </font>
    <font>
      <sz val="12"/>
      <color theme="1"/>
      <name val="Arial"/>
      <family val="2"/>
    </font>
    <font>
      <b/>
      <sz val="12"/>
      <color theme="3"/>
      <name val="Arial"/>
      <family val="2"/>
    </font>
    <font>
      <b/>
      <sz val="12"/>
      <color theme="1"/>
      <name val="Arial"/>
      <family val="2"/>
    </font>
    <font>
      <b/>
      <sz val="10"/>
      <color theme="3"/>
      <name val="Arial"/>
      <family val="2"/>
    </font>
    <font>
      <u/>
      <sz val="12"/>
      <color rgb="FFFFFFFF"/>
      <name val="Arial"/>
      <family val="2"/>
    </font>
    <font>
      <i/>
      <sz val="10"/>
      <color theme="1"/>
      <name val="Arial"/>
      <family val="2"/>
    </font>
    <font>
      <b/>
      <i/>
      <sz val="12"/>
      <color theme="0"/>
      <name val="Arial"/>
      <family val="2"/>
    </font>
    <font>
      <sz val="10"/>
      <color indexed="12"/>
      <name val="Arial"/>
      <family val="2"/>
    </font>
    <font>
      <b/>
      <sz val="13"/>
      <color theme="0"/>
      <name val="Arial"/>
      <family val="2"/>
    </font>
    <font>
      <sz val="10"/>
      <color indexed="9"/>
      <name val="Arial"/>
      <family val="2"/>
    </font>
    <font>
      <b/>
      <sz val="10"/>
      <color indexed="9"/>
      <name val="Arial"/>
      <family val="2"/>
    </font>
    <font>
      <b/>
      <sz val="12"/>
      <color indexed="9"/>
      <name val="Arial"/>
      <family val="2"/>
    </font>
    <font>
      <u/>
      <sz val="10"/>
      <color indexed="12"/>
      <name val="Arial"/>
      <family val="2"/>
    </font>
    <font>
      <u/>
      <sz val="11"/>
      <color theme="1"/>
      <name val="Calibri"/>
      <family val="2"/>
      <scheme val="minor"/>
    </font>
    <font>
      <i/>
      <sz val="10"/>
      <color theme="0" tint="-0.499984740745262"/>
      <name val="Arial"/>
      <family val="2"/>
    </font>
    <font>
      <sz val="12"/>
      <color theme="0"/>
      <name val="Arial"/>
      <family val="2"/>
    </font>
    <font>
      <sz val="11"/>
      <color rgb="FFFF0000"/>
      <name val="Calibri"/>
      <family val="2"/>
      <scheme val="minor"/>
    </font>
    <font>
      <sz val="10"/>
      <color theme="1"/>
      <name val="Calibri"/>
      <family val="2"/>
      <scheme val="minor"/>
    </font>
    <font>
      <sz val="11"/>
      <color theme="1"/>
      <name val="Arial"/>
      <family val="2"/>
    </font>
    <font>
      <i/>
      <sz val="10"/>
      <color rgb="FFFF0000"/>
      <name val="Arial"/>
      <family val="2"/>
    </font>
    <font>
      <b/>
      <sz val="11"/>
      <color theme="0"/>
      <name val="Arial"/>
      <family val="2"/>
    </font>
    <font>
      <b/>
      <u/>
      <sz val="11"/>
      <color theme="1"/>
      <name val="Calibri"/>
      <family val="2"/>
    </font>
    <font>
      <sz val="11"/>
      <color theme="1"/>
      <name val="Calibri"/>
      <family val="2"/>
    </font>
  </fonts>
  <fills count="16">
    <fill>
      <patternFill patternType="none"/>
    </fill>
    <fill>
      <patternFill patternType="gray125"/>
    </fill>
    <fill>
      <patternFill patternType="solid">
        <fgColor rgb="FF647B96"/>
        <bgColor rgb="FF000000"/>
      </patternFill>
    </fill>
    <fill>
      <patternFill patternType="solid">
        <fgColor rgb="FFAFC0EF"/>
        <bgColor rgb="FF000000"/>
      </patternFill>
    </fill>
    <fill>
      <patternFill patternType="solid">
        <fgColor rgb="FFFFFFFF"/>
        <bgColor rgb="FF000000"/>
      </patternFill>
    </fill>
    <fill>
      <patternFill patternType="solid">
        <fgColor rgb="FFDDE1EB"/>
        <bgColor rgb="FF000000"/>
      </patternFill>
    </fill>
    <fill>
      <patternFill patternType="solid">
        <fgColor rgb="FF647B96"/>
        <bgColor indexed="64"/>
      </patternFill>
    </fill>
    <fill>
      <patternFill patternType="solid">
        <fgColor rgb="FFAFC0EF"/>
        <bgColor indexed="64"/>
      </patternFill>
    </fill>
    <fill>
      <patternFill patternType="solid">
        <fgColor rgb="FFDDE1EB"/>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rgb="FFFFC000"/>
        <bgColor indexed="64"/>
      </patternFill>
    </fill>
    <fill>
      <patternFill patternType="none">
        <fgColor indexed="9"/>
        <bgColor indexed="64"/>
      </patternFill>
    </fill>
  </fills>
  <borders count="2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9">
    <xf numFmtId="0" fontId="0"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69">
    <xf numFmtId="0" fontId="0" fillId="0" borderId="0" xfId="0"/>
    <xf numFmtId="37" fontId="1" fillId="0" borderId="2" xfId="0" applyNumberFormat="1" applyFont="1" applyFill="1" applyBorder="1" applyProtection="1"/>
    <xf numFmtId="0" fontId="11" fillId="0" borderId="2" xfId="0" applyFont="1" applyFill="1" applyBorder="1" applyAlignment="1">
      <alignment horizontal="right"/>
    </xf>
    <xf numFmtId="37" fontId="8" fillId="0" borderId="2" xfId="0" applyNumberFormat="1" applyFont="1" applyFill="1" applyBorder="1" applyProtection="1"/>
    <xf numFmtId="0" fontId="1" fillId="0" borderId="7" xfId="0" applyFont="1" applyFill="1" applyBorder="1" applyAlignment="1" applyProtection="1">
      <alignment horizontal="left" indent="2"/>
    </xf>
    <xf numFmtId="0" fontId="13" fillId="0" borderId="7" xfId="0" applyFont="1" applyFill="1" applyBorder="1" applyAlignment="1" applyProtection="1">
      <alignment horizontal="left" indent="1"/>
    </xf>
    <xf numFmtId="37" fontId="8" fillId="0" borderId="2" xfId="0" applyNumberFormat="1" applyFont="1" applyFill="1" applyBorder="1" applyProtection="1">
      <protection locked="0"/>
    </xf>
    <xf numFmtId="0" fontId="1" fillId="0" borderId="7" xfId="2" applyFont="1" applyFill="1" applyBorder="1" applyAlignment="1" applyProtection="1">
      <alignment horizontal="left"/>
    </xf>
    <xf numFmtId="0" fontId="1" fillId="0" borderId="9" xfId="2" applyFont="1" applyFill="1" applyBorder="1" applyAlignment="1" applyProtection="1">
      <alignment horizontal="left"/>
    </xf>
    <xf numFmtId="0" fontId="1" fillId="0" borderId="9" xfId="0" applyFont="1" applyFill="1" applyBorder="1" applyAlignment="1" applyProtection="1">
      <alignment horizontal="left" indent="2"/>
    </xf>
    <xf numFmtId="0" fontId="13" fillId="0" borderId="9" xfId="0" applyFont="1" applyFill="1" applyBorder="1" applyAlignment="1" applyProtection="1">
      <alignment horizontal="left" indent="1"/>
    </xf>
    <xf numFmtId="0" fontId="2" fillId="0" borderId="9" xfId="0" applyFont="1" applyFill="1" applyBorder="1" applyAlignment="1" applyProtection="1">
      <alignment horizontal="left"/>
    </xf>
    <xf numFmtId="0" fontId="1" fillId="0" borderId="2" xfId="0" applyFont="1" applyFill="1" applyBorder="1" applyAlignment="1" applyProtection="1">
      <alignment horizontal="right"/>
    </xf>
    <xf numFmtId="37" fontId="8" fillId="0" borderId="2" xfId="0" applyNumberFormat="1" applyFont="1" applyFill="1" applyBorder="1" applyAlignment="1" applyProtection="1">
      <alignment horizontal="right"/>
      <protection locked="0"/>
    </xf>
    <xf numFmtId="0" fontId="0" fillId="0" borderId="13" xfId="0" applyFill="1" applyBorder="1"/>
    <xf numFmtId="0" fontId="0" fillId="0" borderId="14" xfId="0" applyFill="1" applyBorder="1"/>
    <xf numFmtId="0" fontId="11" fillId="0" borderId="7" xfId="0" applyFont="1" applyFill="1" applyBorder="1" applyProtection="1"/>
    <xf numFmtId="0" fontId="10" fillId="0" borderId="9" xfId="0" applyFont="1" applyFill="1" applyBorder="1" applyAlignment="1" applyProtection="1">
      <alignment wrapText="1"/>
    </xf>
    <xf numFmtId="0" fontId="10" fillId="0" borderId="7" xfId="0" applyFont="1" applyFill="1" applyBorder="1" applyAlignment="1" applyProtection="1">
      <alignment wrapText="1"/>
    </xf>
    <xf numFmtId="0" fontId="11" fillId="0" borderId="7" xfId="0" applyFont="1" applyFill="1" applyBorder="1" applyAlignment="1" applyProtection="1">
      <alignment wrapText="1"/>
    </xf>
    <xf numFmtId="0" fontId="11" fillId="0" borderId="8" xfId="0" applyFont="1" applyFill="1" applyBorder="1" applyAlignment="1" applyProtection="1"/>
    <xf numFmtId="0" fontId="11" fillId="0" borderId="9" xfId="0" applyFont="1" applyFill="1" applyBorder="1" applyAlignment="1" applyProtection="1">
      <alignment wrapText="1"/>
    </xf>
    <xf numFmtId="0" fontId="11" fillId="0" borderId="7" xfId="0" applyFont="1" applyFill="1" applyBorder="1" applyAlignment="1" applyProtection="1">
      <alignment horizontal="left" indent="1"/>
    </xf>
    <xf numFmtId="0" fontId="11" fillId="0" borderId="8" xfId="0" applyFont="1" applyFill="1" applyBorder="1" applyAlignment="1" applyProtection="1">
      <alignment horizontal="left" indent="1"/>
    </xf>
    <xf numFmtId="37" fontId="11" fillId="0" borderId="2" xfId="0" applyNumberFormat="1" applyFont="1" applyFill="1" applyBorder="1" applyAlignment="1" applyProtection="1">
      <alignment horizontal="right"/>
    </xf>
    <xf numFmtId="0" fontId="11" fillId="0" borderId="8" xfId="0" applyFont="1" applyFill="1" applyBorder="1" applyAlignment="1" applyProtection="1">
      <alignment horizontal="left"/>
    </xf>
    <xf numFmtId="0" fontId="10" fillId="0" borderId="7" xfId="0" applyFont="1" applyFill="1" applyBorder="1" applyProtection="1"/>
    <xf numFmtId="0" fontId="10" fillId="0" borderId="8" xfId="0" applyFont="1" applyFill="1" applyBorder="1" applyProtection="1"/>
    <xf numFmtId="0" fontId="11" fillId="0" borderId="2" xfId="0" applyFont="1" applyFill="1" applyBorder="1" applyProtection="1"/>
    <xf numFmtId="37" fontId="11" fillId="0" borderId="2" xfId="0" applyNumberFormat="1" applyFont="1" applyFill="1" applyBorder="1" applyProtection="1"/>
    <xf numFmtId="0" fontId="11" fillId="0" borderId="9" xfId="0" applyFont="1" applyFill="1" applyBorder="1" applyProtection="1"/>
    <xf numFmtId="0" fontId="8" fillId="0" borderId="2" xfId="0" applyFont="1" applyFill="1" applyBorder="1" applyAlignment="1" applyProtection="1">
      <alignment horizontal="right"/>
    </xf>
    <xf numFmtId="0" fontId="0" fillId="0" borderId="0" xfId="0" applyNumberFormat="1" applyFill="1" applyAlignment="1" applyProtection="1"/>
    <xf numFmtId="0" fontId="1" fillId="9" borderId="0" xfId="0" applyNumberFormat="1" applyFont="1" applyFill="1" applyAlignment="1" applyProtection="1"/>
    <xf numFmtId="0" fontId="25" fillId="6" borderId="7" xfId="0" applyNumberFormat="1" applyFont="1" applyFill="1" applyBorder="1" applyAlignment="1" applyProtection="1">
      <alignment horizontal="left" vertical="top"/>
    </xf>
    <xf numFmtId="0" fontId="26" fillId="6" borderId="8" xfId="0" applyNumberFormat="1" applyFont="1" applyFill="1" applyBorder="1" applyAlignment="1" applyProtection="1"/>
    <xf numFmtId="0" fontId="27" fillId="6" borderId="8" xfId="0" applyNumberFormat="1" applyFont="1" applyFill="1" applyBorder="1" applyAlignment="1" applyProtection="1"/>
    <xf numFmtId="164" fontId="27" fillId="6" borderId="9" xfId="0" applyNumberFormat="1" applyFont="1" applyFill="1" applyBorder="1" applyAlignment="1" applyProtection="1">
      <alignment horizontal="left"/>
    </xf>
    <xf numFmtId="0" fontId="26" fillId="10" borderId="0" xfId="0" applyNumberFormat="1" applyFont="1" applyFill="1" applyAlignment="1" applyProtection="1"/>
    <xf numFmtId="0" fontId="26" fillId="10" borderId="0" xfId="0" applyNumberFormat="1" applyFont="1" applyFill="1" applyAlignment="1" applyProtection="1">
      <alignment horizontal="right"/>
    </xf>
    <xf numFmtId="0" fontId="2" fillId="13" borderId="2" xfId="0" applyNumberFormat="1" applyFont="1" applyFill="1" applyBorder="1" applyAlignment="1" applyProtection="1">
      <alignment wrapText="1"/>
    </xf>
    <xf numFmtId="0" fontId="2" fillId="15" borderId="9" xfId="0" applyNumberFormat="1" applyFont="1" applyFill="1" applyBorder="1" applyAlignment="1" applyProtection="1">
      <alignment horizontal="left" wrapText="1"/>
      <protection locked="0"/>
    </xf>
    <xf numFmtId="0" fontId="2" fillId="8" borderId="5" xfId="0" applyNumberFormat="1" applyFont="1" applyFill="1" applyBorder="1" applyAlignment="1" applyProtection="1">
      <alignment horizontal="left"/>
    </xf>
    <xf numFmtId="0" fontId="2" fillId="8" borderId="4" xfId="0" applyNumberFormat="1" applyFont="1" applyFill="1" applyBorder="1" applyAlignment="1" applyProtection="1">
      <alignment horizontal="left"/>
    </xf>
    <xf numFmtId="0" fontId="1" fillId="10" borderId="0" xfId="0" applyNumberFormat="1" applyFont="1" applyFill="1" applyAlignment="1" applyProtection="1"/>
    <xf numFmtId="0" fontId="1" fillId="10" borderId="0" xfId="0" applyNumberFormat="1" applyFont="1" applyFill="1" applyAlignment="1" applyProtection="1">
      <alignment horizontal="right"/>
    </xf>
    <xf numFmtId="0" fontId="2" fillId="11" borderId="2" xfId="0" applyNumberFormat="1" applyFont="1" applyFill="1" applyBorder="1" applyAlignment="1" applyProtection="1"/>
    <xf numFmtId="165" fontId="1" fillId="15" borderId="2" xfId="0" applyNumberFormat="1" applyFont="1" applyFill="1" applyBorder="1" applyAlignment="1" applyProtection="1">
      <alignment horizontal="left"/>
      <protection locked="0"/>
    </xf>
    <xf numFmtId="166" fontId="1" fillId="15" borderId="2" xfId="0" applyNumberFormat="1" applyFont="1" applyFill="1" applyBorder="1" applyAlignment="1" applyProtection="1">
      <alignment horizontal="left"/>
      <protection locked="0"/>
    </xf>
    <xf numFmtId="0" fontId="2" fillId="8" borderId="6" xfId="0" applyNumberFormat="1" applyFont="1" applyFill="1" applyBorder="1" applyAlignment="1" applyProtection="1"/>
    <xf numFmtId="0" fontId="2" fillId="9" borderId="0" xfId="0" applyNumberFormat="1" applyFont="1" applyFill="1" applyAlignment="1" applyProtection="1">
      <alignment vertical="top"/>
    </xf>
    <xf numFmtId="1" fontId="2" fillId="9" borderId="0" xfId="0" applyNumberFormat="1" applyFont="1" applyFill="1" applyAlignment="1" applyProtection="1">
      <alignment horizontal="left" vertical="top"/>
    </xf>
    <xf numFmtId="0" fontId="2" fillId="15" borderId="12" xfId="0" applyNumberFormat="1" applyFont="1" applyFill="1" applyBorder="1" applyAlignment="1" applyProtection="1">
      <alignment horizontal="left"/>
    </xf>
    <xf numFmtId="0" fontId="2" fillId="15" borderId="0" xfId="0" applyNumberFormat="1" applyFont="1" applyFill="1" applyAlignment="1" applyProtection="1"/>
    <xf numFmtId="0" fontId="1" fillId="15" borderId="0" xfId="0" applyNumberFormat="1" applyFont="1" applyFill="1" applyAlignment="1" applyProtection="1"/>
    <xf numFmtId="0" fontId="1" fillId="15" borderId="0" xfId="0" applyNumberFormat="1" applyFont="1" applyFill="1" applyAlignment="1" applyProtection="1">
      <alignment horizontal="right"/>
    </xf>
    <xf numFmtId="0" fontId="2" fillId="9" borderId="0" xfId="0" applyNumberFormat="1" applyFont="1" applyFill="1" applyAlignment="1" applyProtection="1">
      <alignment horizontal="left"/>
    </xf>
    <xf numFmtId="0" fontId="2" fillId="9" borderId="0" xfId="0" applyNumberFormat="1" applyFont="1" applyFill="1" applyAlignment="1" applyProtection="1"/>
    <xf numFmtId="1" fontId="2" fillId="9" borderId="0" xfId="0" applyNumberFormat="1" applyFont="1" applyFill="1" applyAlignment="1" applyProtection="1">
      <alignment horizontal="left"/>
    </xf>
    <xf numFmtId="0" fontId="28" fillId="9" borderId="0" xfId="0" applyNumberFormat="1" applyFont="1" applyFill="1" applyAlignment="1" applyProtection="1">
      <alignment horizontal="right"/>
    </xf>
    <xf numFmtId="0" fontId="28" fillId="9" borderId="0" xfId="0" applyNumberFormat="1" applyFont="1" applyFill="1" applyAlignment="1" applyProtection="1"/>
    <xf numFmtId="0" fontId="27" fillId="9" borderId="0" xfId="0" applyNumberFormat="1" applyFont="1" applyFill="1" applyAlignment="1" applyProtection="1"/>
    <xf numFmtId="0" fontId="1" fillId="9" borderId="0" xfId="0" applyNumberFormat="1" applyFont="1" applyFill="1" applyAlignment="1" applyProtection="1">
      <alignment horizontal="left"/>
    </xf>
    <xf numFmtId="0" fontId="1" fillId="9" borderId="0" xfId="0" applyNumberFormat="1" applyFont="1" applyFill="1" applyAlignment="1" applyProtection="1">
      <alignment horizontal="left" indent="1"/>
    </xf>
    <xf numFmtId="37" fontId="1" fillId="9" borderId="0" xfId="0" applyNumberFormat="1" applyFont="1" applyFill="1" applyAlignment="1" applyProtection="1"/>
    <xf numFmtId="37" fontId="1" fillId="15" borderId="0" xfId="0" applyNumberFormat="1" applyFont="1" applyFill="1" applyAlignment="1" applyProtection="1"/>
    <xf numFmtId="0" fontId="24" fillId="9" borderId="0" xfId="0" applyNumberFormat="1" applyFont="1" applyFill="1" applyAlignment="1" applyProtection="1"/>
    <xf numFmtId="0" fontId="24" fillId="15" borderId="0" xfId="0" applyNumberFormat="1" applyFont="1" applyFill="1" applyAlignment="1" applyProtection="1"/>
    <xf numFmtId="0" fontId="29" fillId="9" borderId="0" xfId="0" applyNumberFormat="1" applyFont="1" applyFill="1" applyAlignment="1" applyProtection="1"/>
    <xf numFmtId="0" fontId="1" fillId="9" borderId="0" xfId="0" applyNumberFormat="1" applyFont="1" applyFill="1" applyAlignment="1" applyProtection="1">
      <alignment horizontal="center"/>
    </xf>
    <xf numFmtId="0" fontId="1" fillId="9" borderId="3" xfId="0" applyNumberFormat="1" applyFont="1" applyFill="1" applyBorder="1" applyAlignment="1" applyProtection="1">
      <alignment horizontal="center"/>
    </xf>
    <xf numFmtId="37" fontId="1" fillId="9" borderId="3" xfId="0" applyNumberFormat="1" applyFont="1" applyFill="1" applyBorder="1" applyAlignment="1" applyProtection="1">
      <alignment horizontal="center"/>
    </xf>
    <xf numFmtId="0" fontId="15" fillId="6" borderId="12" xfId="0" applyNumberFormat="1" applyFont="1" applyFill="1" applyBorder="1" applyAlignment="1" applyProtection="1"/>
    <xf numFmtId="0" fontId="27" fillId="6" borderId="12" xfId="0" applyNumberFormat="1" applyFont="1" applyFill="1" applyBorder="1" applyAlignment="1" applyProtection="1">
      <alignment horizontal="left"/>
    </xf>
    <xf numFmtId="0" fontId="1" fillId="6" borderId="12" xfId="0" applyNumberFormat="1" applyFont="1" applyFill="1" applyBorder="1" applyAlignment="1" applyProtection="1"/>
    <xf numFmtId="0" fontId="1" fillId="6" borderId="13" xfId="0" applyNumberFormat="1" applyFont="1" applyFill="1" applyBorder="1" applyAlignment="1" applyProtection="1"/>
    <xf numFmtId="49" fontId="1" fillId="6" borderId="0" xfId="0" applyNumberFormat="1" applyFont="1" applyFill="1" applyAlignment="1" applyProtection="1">
      <alignment horizontal="left"/>
    </xf>
    <xf numFmtId="0" fontId="1" fillId="6" borderId="0" xfId="0" applyNumberFormat="1" applyFont="1" applyFill="1" applyAlignment="1" applyProtection="1"/>
    <xf numFmtId="0" fontId="1" fillId="6" borderId="15" xfId="0" applyNumberFormat="1" applyFont="1" applyFill="1" applyBorder="1" applyAlignment="1" applyProtection="1"/>
    <xf numFmtId="49" fontId="1" fillId="6" borderId="3" xfId="0" applyNumberFormat="1" applyFont="1" applyFill="1" applyBorder="1" applyAlignment="1" applyProtection="1">
      <alignment horizontal="left"/>
    </xf>
    <xf numFmtId="0" fontId="1" fillId="6" borderId="3" xfId="0" applyNumberFormat="1" applyFont="1" applyFill="1" applyBorder="1" applyAlignment="1" applyProtection="1">
      <alignment horizontal="left"/>
    </xf>
    <xf numFmtId="0" fontId="1" fillId="6" borderId="3" xfId="0" applyNumberFormat="1" applyFont="1" applyFill="1" applyBorder="1" applyAlignment="1" applyProtection="1"/>
    <xf numFmtId="0" fontId="1" fillId="15" borderId="0" xfId="0" applyNumberFormat="1" applyFont="1" applyFill="1" applyAlignment="1" applyProtection="1">
      <alignment horizontal="left"/>
    </xf>
    <xf numFmtId="0" fontId="2" fillId="9" borderId="3" xfId="0" applyNumberFormat="1" applyFont="1" applyFill="1" applyBorder="1" applyAlignment="1" applyProtection="1">
      <alignment horizontal="left"/>
    </xf>
    <xf numFmtId="0" fontId="2" fillId="9" borderId="8" xfId="0" applyNumberFormat="1" applyFont="1" applyFill="1" applyBorder="1" applyAlignment="1" applyProtection="1"/>
    <xf numFmtId="0" fontId="2" fillId="9" borderId="0" xfId="0" applyNumberFormat="1" applyFont="1" applyFill="1" applyAlignment="1" applyProtection="1">
      <alignment horizontal="center"/>
    </xf>
    <xf numFmtId="0" fontId="2" fillId="15" borderId="0" xfId="0" applyNumberFormat="1" applyFont="1" applyFill="1" applyAlignment="1" applyProtection="1">
      <alignment horizontal="right" textRotation="90"/>
    </xf>
    <xf numFmtId="0" fontId="2" fillId="15" borderId="0" xfId="0" applyNumberFormat="1" applyFont="1" applyFill="1" applyAlignment="1" applyProtection="1">
      <alignment horizontal="left" textRotation="90"/>
    </xf>
    <xf numFmtId="0" fontId="7" fillId="9" borderId="0" xfId="0" applyNumberFormat="1" applyFont="1" applyFill="1" applyAlignment="1" applyProtection="1">
      <alignment wrapText="1"/>
    </xf>
    <xf numFmtId="0" fontId="1" fillId="9" borderId="8" xfId="0" applyNumberFormat="1" applyFont="1" applyFill="1" applyBorder="1" applyAlignment="1" applyProtection="1"/>
    <xf numFmtId="0" fontId="1" fillId="9" borderId="0" xfId="0" applyNumberFormat="1" applyFont="1" applyFill="1" applyAlignment="1" applyProtection="1">
      <alignment horizontal="right"/>
    </xf>
    <xf numFmtId="0" fontId="7" fillId="9" borderId="0" xfId="0" applyNumberFormat="1" applyFont="1" applyFill="1" applyAlignment="1" applyProtection="1"/>
    <xf numFmtId="0" fontId="1" fillId="9" borderId="8" xfId="0" applyNumberFormat="1" applyFont="1" applyFill="1" applyBorder="1" applyAlignment="1" applyProtection="1">
      <alignment horizontal="left"/>
    </xf>
    <xf numFmtId="0" fontId="13" fillId="9" borderId="8" xfId="0" applyNumberFormat="1" applyFont="1" applyFill="1" applyBorder="1" applyAlignment="1" applyProtection="1">
      <alignment horizontal="left"/>
    </xf>
    <xf numFmtId="0" fontId="13" fillId="9" borderId="8" xfId="0" applyNumberFormat="1" applyFont="1" applyFill="1" applyBorder="1" applyAlignment="1" applyProtection="1"/>
    <xf numFmtId="0" fontId="1" fillId="15" borderId="0" xfId="0" applyNumberFormat="1" applyFont="1" applyFill="1" applyAlignment="1" applyProtection="1">
      <alignment horizontal="left" vertical="top"/>
    </xf>
    <xf numFmtId="37" fontId="1" fillId="15" borderId="8" xfId="0" applyNumberFormat="1" applyFont="1" applyFill="1" applyBorder="1" applyAlignment="1" applyProtection="1">
      <alignment horizontal="left"/>
    </xf>
    <xf numFmtId="37" fontId="1" fillId="9" borderId="8" xfId="0" applyNumberFormat="1" applyFont="1" applyFill="1" applyBorder="1" applyAlignment="1" applyProtection="1">
      <alignment horizontal="left"/>
    </xf>
    <xf numFmtId="0" fontId="7" fillId="9" borderId="0" xfId="0" applyNumberFormat="1" applyFont="1" applyFill="1" applyAlignment="1" applyProtection="1">
      <alignment horizontal="left" wrapText="1"/>
    </xf>
    <xf numFmtId="0" fontId="13" fillId="9" borderId="3" xfId="0" applyNumberFormat="1" applyFont="1" applyFill="1" applyBorder="1" applyAlignment="1" applyProtection="1"/>
    <xf numFmtId="0" fontId="1" fillId="9" borderId="3" xfId="0" applyNumberFormat="1" applyFont="1" applyFill="1" applyBorder="1" applyAlignment="1" applyProtection="1"/>
    <xf numFmtId="0" fontId="1" fillId="15" borderId="8" xfId="0" applyNumberFormat="1" applyFont="1" applyFill="1" applyBorder="1" applyAlignment="1" applyProtection="1"/>
    <xf numFmtId="0" fontId="13" fillId="9" borderId="12" xfId="0" applyNumberFormat="1" applyFont="1" applyFill="1" applyBorder="1" applyAlignment="1" applyProtection="1"/>
    <xf numFmtId="0" fontId="7" fillId="9" borderId="0" xfId="0" applyNumberFormat="1" applyFont="1" applyFill="1" applyAlignment="1" applyProtection="1">
      <alignment vertical="center"/>
    </xf>
    <xf numFmtId="0" fontId="13" fillId="15" borderId="12" xfId="0" applyNumberFormat="1" applyFont="1" applyFill="1" applyBorder="1" applyAlignment="1" applyProtection="1"/>
    <xf numFmtId="0" fontId="13" fillId="15" borderId="8" xfId="0" applyNumberFormat="1" applyFont="1" applyFill="1" applyBorder="1" applyAlignment="1" applyProtection="1"/>
    <xf numFmtId="37" fontId="1" fillId="9" borderId="0" xfId="0" applyNumberFormat="1" applyFont="1" applyFill="1" applyAlignment="1" applyProtection="1">
      <alignment horizontal="right"/>
    </xf>
    <xf numFmtId="0" fontId="1" fillId="15" borderId="8" xfId="0" applyNumberFormat="1" applyFont="1" applyFill="1" applyBorder="1" applyAlignment="1" applyProtection="1">
      <alignment horizontal="left"/>
    </xf>
    <xf numFmtId="0" fontId="1" fillId="9" borderId="12" xfId="0" applyNumberFormat="1" applyFont="1" applyFill="1" applyBorder="1" applyAlignment="1" applyProtection="1"/>
    <xf numFmtId="49" fontId="7" fillId="9" borderId="0" xfId="0" applyNumberFormat="1" applyFont="1" applyFill="1" applyAlignment="1" applyProtection="1">
      <alignment horizontal="left" wrapText="1"/>
    </xf>
    <xf numFmtId="0" fontId="1" fillId="15" borderId="12" xfId="0" applyNumberFormat="1" applyFont="1" applyFill="1" applyBorder="1" applyAlignment="1" applyProtection="1"/>
    <xf numFmtId="0" fontId="7" fillId="15" borderId="0" xfId="0" applyNumberFormat="1" applyFont="1" applyFill="1" applyAlignment="1" applyProtection="1">
      <alignment horizontal="left" wrapText="1"/>
    </xf>
    <xf numFmtId="0" fontId="7" fillId="9" borderId="0" xfId="0" applyNumberFormat="1" applyFont="1" applyFill="1" applyAlignment="1" applyProtection="1">
      <alignment horizontal="left" vertical="center" wrapText="1"/>
    </xf>
    <xf numFmtId="0" fontId="1" fillId="15" borderId="8" xfId="0" applyNumberFormat="1" applyFont="1" applyFill="1" applyBorder="1" applyAlignment="1" applyProtection="1">
      <alignment wrapText="1"/>
    </xf>
    <xf numFmtId="0" fontId="1" fillId="9" borderId="0" xfId="0" applyNumberFormat="1" applyFont="1" applyFill="1" applyAlignment="1" applyProtection="1">
      <alignment horizontal="right" wrapText="1"/>
    </xf>
    <xf numFmtId="0" fontId="1" fillId="9" borderId="0" xfId="0" applyNumberFormat="1" applyFont="1" applyFill="1" applyAlignment="1" applyProtection="1">
      <alignment wrapText="1"/>
    </xf>
    <xf numFmtId="0" fontId="7" fillId="9" borderId="0" xfId="0" applyNumberFormat="1" applyFont="1" applyFill="1" applyAlignment="1" applyProtection="1">
      <alignment horizontal="left" vertical="top" wrapText="1"/>
    </xf>
    <xf numFmtId="0" fontId="1" fillId="9" borderId="12" xfId="0" applyNumberFormat="1" applyFont="1" applyFill="1" applyBorder="1" applyAlignment="1" applyProtection="1">
      <alignment vertical="center"/>
    </xf>
    <xf numFmtId="0" fontId="11" fillId="15" borderId="0" xfId="0" applyNumberFormat="1" applyFont="1" applyFill="1" applyAlignment="1" applyProtection="1">
      <alignment vertical="center"/>
    </xf>
    <xf numFmtId="0" fontId="1" fillId="15" borderId="8" xfId="0" applyNumberFormat="1" applyFont="1" applyFill="1" applyBorder="1" applyAlignment="1" applyProtection="1">
      <alignment horizontal="left" vertical="center" wrapText="1"/>
    </xf>
    <xf numFmtId="0" fontId="1" fillId="9" borderId="8" xfId="0" applyNumberFormat="1" applyFont="1" applyFill="1" applyBorder="1" applyAlignment="1" applyProtection="1">
      <alignment vertical="center"/>
    </xf>
    <xf numFmtId="0" fontId="1" fillId="9" borderId="3" xfId="0" applyNumberFormat="1" applyFont="1" applyFill="1" applyBorder="1" applyAlignment="1" applyProtection="1">
      <alignment vertical="center"/>
    </xf>
    <xf numFmtId="0" fontId="1" fillId="9" borderId="0" xfId="0" applyNumberFormat="1" applyFont="1" applyFill="1" applyAlignment="1" applyProtection="1">
      <alignment horizontal="right" vertical="center" wrapText="1"/>
    </xf>
    <xf numFmtId="0" fontId="11" fillId="15" borderId="8" xfId="0" applyNumberFormat="1" applyFont="1" applyFill="1" applyBorder="1" applyAlignment="1" applyProtection="1">
      <alignment vertical="center"/>
    </xf>
    <xf numFmtId="0" fontId="1" fillId="15" borderId="0" xfId="0" applyNumberFormat="1" applyFont="1" applyFill="1" applyAlignment="1" applyProtection="1">
      <alignment horizontal="left" wrapText="1"/>
    </xf>
    <xf numFmtId="0" fontId="1" fillId="15" borderId="0" xfId="0" applyNumberFormat="1" applyFont="1" applyFill="1" applyAlignment="1" applyProtection="1">
      <alignment wrapText="1"/>
    </xf>
    <xf numFmtId="0" fontId="30" fillId="0" borderId="0" xfId="0" applyNumberFormat="1" applyFont="1" applyFill="1" applyAlignment="1" applyProtection="1"/>
    <xf numFmtId="0" fontId="38" fillId="0" borderId="0" xfId="0" applyNumberFormat="1" applyFont="1" applyFill="1" applyAlignment="1" applyProtection="1"/>
    <xf numFmtId="0" fontId="0" fillId="14" borderId="0" xfId="0" applyNumberFormat="1" applyFill="1" applyAlignment="1" applyProtection="1">
      <alignment wrapText="1"/>
    </xf>
    <xf numFmtId="0" fontId="0" fillId="0" borderId="0" xfId="0" applyNumberFormat="1" applyFill="1" applyAlignment="1" applyProtection="1">
      <alignment wrapText="1"/>
    </xf>
    <xf numFmtId="0" fontId="0" fillId="14" borderId="7" xfId="0" applyNumberFormat="1" applyFill="1" applyBorder="1" applyAlignment="1" applyProtection="1"/>
    <xf numFmtId="0" fontId="0" fillId="14" borderId="8" xfId="0" applyNumberFormat="1" applyFill="1" applyBorder="1" applyAlignment="1" applyProtection="1"/>
    <xf numFmtId="0" fontId="0" fillId="0" borderId="8" xfId="0" applyNumberFormat="1" applyFill="1" applyBorder="1" applyAlignment="1" applyProtection="1"/>
    <xf numFmtId="0" fontId="0" fillId="14" borderId="9" xfId="0" applyNumberFormat="1" applyFill="1" applyBorder="1" applyAlignment="1" applyProtection="1"/>
    <xf numFmtId="0" fontId="0" fillId="0" borderId="9" xfId="0" applyNumberFormat="1" applyFill="1" applyBorder="1" applyAlignment="1" applyProtection="1"/>
    <xf numFmtId="0" fontId="0" fillId="14" borderId="2" xfId="0" applyNumberFormat="1" applyFill="1" applyBorder="1" applyAlignment="1" applyProtection="1"/>
    <xf numFmtId="0" fontId="0" fillId="8" borderId="13" xfId="0" applyNumberFormat="1" applyFill="1" applyBorder="1" applyAlignment="1" applyProtection="1"/>
    <xf numFmtId="0" fontId="0" fillId="8" borderId="0" xfId="0" applyNumberFormat="1" applyFill="1" applyAlignment="1" applyProtection="1"/>
    <xf numFmtId="0" fontId="0" fillId="8" borderId="12" xfId="0" applyNumberFormat="1" applyFill="1" applyBorder="1" applyAlignment="1" applyProtection="1"/>
    <xf numFmtId="0" fontId="0" fillId="0" borderId="1" xfId="0" applyNumberFormat="1" applyFill="1" applyBorder="1" applyAlignment="1" applyProtection="1"/>
    <xf numFmtId="0" fontId="0" fillId="0" borderId="11" xfId="0" applyNumberFormat="1" applyFill="1" applyBorder="1" applyAlignment="1" applyProtection="1"/>
    <xf numFmtId="0" fontId="0" fillId="8" borderId="14" xfId="0" applyNumberFormat="1" applyFill="1" applyBorder="1" applyAlignment="1" applyProtection="1"/>
    <xf numFmtId="0" fontId="0" fillId="8" borderId="4" xfId="0" applyNumberFormat="1" applyFill="1" applyBorder="1" applyAlignment="1" applyProtection="1"/>
    <xf numFmtId="0" fontId="0" fillId="0" borderId="4" xfId="0" applyNumberFormat="1" applyFill="1" applyBorder="1" applyAlignment="1" applyProtection="1"/>
    <xf numFmtId="0" fontId="0" fillId="8" borderId="1" xfId="0" applyNumberFormat="1" applyFill="1" applyBorder="1" applyAlignment="1" applyProtection="1"/>
    <xf numFmtId="0" fontId="0" fillId="0" borderId="12" xfId="0" applyNumberFormat="1" applyFill="1" applyBorder="1" applyAlignment="1" applyProtection="1"/>
    <xf numFmtId="0" fontId="0" fillId="8" borderId="11" xfId="0" applyNumberFormat="1" applyFill="1" applyBorder="1" applyAlignment="1" applyProtection="1"/>
    <xf numFmtId="0" fontId="0" fillId="8" borderId="5" xfId="0" applyNumberFormat="1" applyFill="1" applyBorder="1" applyAlignment="1" applyProtection="1"/>
    <xf numFmtId="0" fontId="0" fillId="0" borderId="5" xfId="0" applyNumberFormat="1" applyFill="1" applyBorder="1" applyAlignment="1" applyProtection="1"/>
    <xf numFmtId="0" fontId="33" fillId="0" borderId="0" xfId="0" applyNumberFormat="1" applyFont="1" applyFill="1" applyAlignment="1" applyProtection="1"/>
    <xf numFmtId="0" fontId="0" fillId="8" borderId="6" xfId="0" applyNumberFormat="1" applyFill="1" applyBorder="1" applyAlignment="1" applyProtection="1"/>
    <xf numFmtId="0" fontId="0" fillId="0" borderId="6" xfId="0" applyNumberFormat="1" applyFill="1" applyBorder="1" applyAlignment="1" applyProtection="1"/>
    <xf numFmtId="0" fontId="0" fillId="8" borderId="15" xfId="0" applyNumberFormat="1" applyFill="1" applyBorder="1" applyAlignment="1" applyProtection="1"/>
    <xf numFmtId="0" fontId="0" fillId="8" borderId="3" xfId="0" applyNumberFormat="1" applyFill="1" applyBorder="1" applyAlignment="1" applyProtection="1"/>
    <xf numFmtId="0" fontId="0" fillId="8" borderId="10" xfId="0" applyNumberFormat="1" applyFill="1" applyBorder="1" applyAlignment="1" applyProtection="1"/>
    <xf numFmtId="0" fontId="0" fillId="0" borderId="15" xfId="0" applyNumberFormat="1" applyFill="1" applyBorder="1" applyAlignment="1" applyProtection="1"/>
    <xf numFmtId="0" fontId="0" fillId="0" borderId="10" xfId="0" applyNumberFormat="1" applyFill="1" applyBorder="1" applyAlignment="1" applyProtection="1"/>
    <xf numFmtId="0" fontId="0" fillId="0" borderId="3" xfId="0" applyNumberFormat="1" applyFill="1" applyBorder="1" applyAlignment="1" applyProtection="1"/>
    <xf numFmtId="0" fontId="4" fillId="0" borderId="12" xfId="0" applyNumberFormat="1" applyFont="1" applyFill="1" applyBorder="1" applyAlignment="1" applyProtection="1"/>
    <xf numFmtId="49" fontId="0" fillId="0" borderId="0" xfId="0" applyNumberFormat="1" applyFill="1" applyAlignment="1" applyProtection="1"/>
    <xf numFmtId="9" fontId="0" fillId="0" borderId="0" xfId="0" applyNumberFormat="1" applyFill="1" applyAlignment="1" applyProtection="1"/>
    <xf numFmtId="2" fontId="0" fillId="0" borderId="0" xfId="0" applyNumberFormat="1" applyFill="1" applyAlignment="1" applyProtection="1"/>
    <xf numFmtId="0" fontId="0" fillId="0" borderId="2" xfId="0" applyNumberFormat="1" applyFill="1" applyBorder="1" applyAlignment="1" applyProtection="1"/>
    <xf numFmtId="0" fontId="34" fillId="0" borderId="0" xfId="0" applyNumberFormat="1" applyFont="1" applyFill="1" applyAlignment="1" applyProtection="1"/>
    <xf numFmtId="0" fontId="11" fillId="0" borderId="0" xfId="0" applyNumberFormat="1" applyFont="1" applyFill="1" applyAlignment="1" applyProtection="1"/>
    <xf numFmtId="0" fontId="9" fillId="6" borderId="1" xfId="0" applyNumberFormat="1" applyFont="1" applyFill="1" applyBorder="1" applyAlignment="1" applyProtection="1">
      <alignment horizontal="right" vertical="top"/>
    </xf>
    <xf numFmtId="0" fontId="15" fillId="6" borderId="12" xfId="0" applyNumberFormat="1" applyFont="1" applyFill="1" applyBorder="1" applyAlignment="1" applyProtection="1">
      <alignment vertical="top" wrapText="1"/>
    </xf>
    <xf numFmtId="0" fontId="9" fillId="6" borderId="11" xfId="0" applyNumberFormat="1" applyFont="1" applyFill="1" applyBorder="1" applyAlignment="1" applyProtection="1">
      <alignment vertical="top" wrapText="1"/>
    </xf>
    <xf numFmtId="0" fontId="10" fillId="0" borderId="0" xfId="0" applyNumberFormat="1" applyFont="1" applyFill="1" applyAlignment="1" applyProtection="1">
      <alignment horizontal="center"/>
    </xf>
    <xf numFmtId="0" fontId="9" fillId="6" borderId="13" xfId="0" applyNumberFormat="1" applyFont="1" applyFill="1" applyBorder="1" applyAlignment="1" applyProtection="1">
      <alignment horizontal="right" vertical="top" wrapText="1"/>
    </xf>
    <xf numFmtId="0" fontId="9" fillId="6" borderId="0" xfId="0" applyNumberFormat="1" applyFont="1" applyFill="1" applyAlignment="1" applyProtection="1">
      <alignment vertical="top" wrapText="1"/>
    </xf>
    <xf numFmtId="0" fontId="9" fillId="6" borderId="14" xfId="0" applyNumberFormat="1" applyFont="1" applyFill="1" applyBorder="1" applyAlignment="1" applyProtection="1">
      <alignment vertical="top" wrapText="1"/>
    </xf>
    <xf numFmtId="0" fontId="10" fillId="0" borderId="0" xfId="0" applyNumberFormat="1" applyFont="1" applyFill="1" applyAlignment="1" applyProtection="1"/>
    <xf numFmtId="0" fontId="10" fillId="0" borderId="2" xfId="0" applyNumberFormat="1" applyFont="1" applyFill="1" applyBorder="1" applyAlignment="1" applyProtection="1">
      <alignment horizontal="center"/>
    </xf>
    <xf numFmtId="0" fontId="16" fillId="6" borderId="13" xfId="0" applyNumberFormat="1" applyFont="1" applyFill="1" applyBorder="1" applyAlignment="1" applyProtection="1">
      <alignment horizontal="right"/>
    </xf>
    <xf numFmtId="0" fontId="16" fillId="6" borderId="0" xfId="0" applyNumberFormat="1" applyFont="1" applyFill="1" applyAlignment="1" applyProtection="1"/>
    <xf numFmtId="0" fontId="16" fillId="6" borderId="14" xfId="0" applyNumberFormat="1" applyFont="1" applyFill="1" applyBorder="1" applyAlignment="1" applyProtection="1"/>
    <xf numFmtId="0" fontId="9" fillId="6" borderId="7" xfId="0" applyNumberFormat="1" applyFont="1" applyFill="1" applyBorder="1" applyAlignment="1" applyProtection="1">
      <alignment horizontal="right" wrapText="1"/>
    </xf>
    <xf numFmtId="0" fontId="9" fillId="6" borderId="2" xfId="0" applyNumberFormat="1" applyFont="1" applyFill="1" applyBorder="1" applyAlignment="1" applyProtection="1">
      <alignment horizontal="right" wrapText="1"/>
    </xf>
    <xf numFmtId="0" fontId="11" fillId="0" borderId="0" xfId="0" applyNumberFormat="1" applyFont="1" applyFill="1" applyAlignment="1" applyProtection="1">
      <alignment horizontal="center" vertical="center" wrapText="1"/>
    </xf>
    <xf numFmtId="0" fontId="16" fillId="6" borderId="15" xfId="0" applyNumberFormat="1" applyFont="1" applyFill="1" applyBorder="1" applyAlignment="1" applyProtection="1">
      <alignment horizontal="right"/>
    </xf>
    <xf numFmtId="0" fontId="16" fillId="6" borderId="3" xfId="0" applyNumberFormat="1" applyFont="1" applyFill="1" applyBorder="1" applyAlignment="1" applyProtection="1"/>
    <xf numFmtId="0" fontId="16" fillId="6" borderId="10" xfId="0" applyNumberFormat="1" applyFont="1" applyFill="1" applyBorder="1" applyAlignment="1" applyProtection="1"/>
    <xf numFmtId="0" fontId="9" fillId="6" borderId="6" xfId="0" applyNumberFormat="1" applyFont="1" applyFill="1" applyBorder="1" applyAlignment="1" applyProtection="1">
      <alignment horizontal="right" wrapText="1"/>
    </xf>
    <xf numFmtId="0" fontId="11" fillId="0" borderId="0" xfId="0" applyNumberFormat="1" applyFont="1" applyFill="1" applyAlignment="1" applyProtection="1">
      <alignment horizontal="center" wrapText="1"/>
    </xf>
    <xf numFmtId="0" fontId="11" fillId="12" borderId="2" xfId="0" applyNumberFormat="1" applyFont="1" applyFill="1" applyBorder="1" applyAlignment="1" applyProtection="1">
      <alignment horizontal="right"/>
    </xf>
    <xf numFmtId="0" fontId="10" fillId="7" borderId="7" xfId="0" applyNumberFormat="1" applyFont="1" applyFill="1" applyBorder="1" applyAlignment="1" applyProtection="1"/>
    <xf numFmtId="0" fontId="10" fillId="7" borderId="8" xfId="0" applyNumberFormat="1" applyFont="1" applyFill="1" applyBorder="1" applyAlignment="1" applyProtection="1"/>
    <xf numFmtId="0" fontId="10" fillId="7" borderId="9" xfId="0" applyNumberFormat="1" applyFont="1" applyFill="1" applyBorder="1" applyAlignment="1" applyProtection="1"/>
    <xf numFmtId="0" fontId="11" fillId="7" borderId="2" xfId="0" applyNumberFormat="1" applyFont="1" applyFill="1" applyBorder="1" applyAlignment="1" applyProtection="1"/>
    <xf numFmtId="0" fontId="10" fillId="7" borderId="2" xfId="0" applyNumberFormat="1" applyFont="1" applyFill="1" applyBorder="1" applyAlignment="1" applyProtection="1"/>
    <xf numFmtId="0" fontId="31" fillId="0" borderId="0" xfId="0" applyNumberFormat="1" applyFont="1" applyFill="1" applyAlignment="1" applyProtection="1">
      <alignment horizontal="center"/>
    </xf>
    <xf numFmtId="0" fontId="11" fillId="10" borderId="7" xfId="0" applyNumberFormat="1" applyFont="1" applyFill="1" applyBorder="1" applyAlignment="1" applyProtection="1">
      <alignment horizontal="left" indent="1"/>
    </xf>
    <xf numFmtId="0" fontId="11" fillId="10" borderId="8" xfId="0" applyNumberFormat="1" applyFont="1" applyFill="1" applyBorder="1" applyAlignment="1" applyProtection="1">
      <alignment horizontal="left"/>
    </xf>
    <xf numFmtId="0" fontId="11" fillId="10" borderId="8" xfId="0" applyNumberFormat="1" applyFont="1" applyFill="1" applyBorder="1" applyAlignment="1" applyProtection="1">
      <alignment horizontal="left" indent="1"/>
    </xf>
    <xf numFmtId="0" fontId="11" fillId="10" borderId="9" xfId="0" applyNumberFormat="1" applyFont="1" applyFill="1" applyBorder="1" applyAlignment="1" applyProtection="1">
      <alignment horizontal="left" indent="1"/>
    </xf>
    <xf numFmtId="37" fontId="11" fillId="10" borderId="2" xfId="0" applyNumberFormat="1" applyFont="1" applyFill="1" applyBorder="1" applyAlignment="1" applyProtection="1">
      <alignment horizontal="right"/>
    </xf>
    <xf numFmtId="37" fontId="24" fillId="9" borderId="2" xfId="0" applyNumberFormat="1" applyFont="1" applyFill="1" applyBorder="1" applyAlignment="1" applyProtection="1">
      <protection locked="0"/>
    </xf>
    <xf numFmtId="0" fontId="11" fillId="0" borderId="0" xfId="0" applyNumberFormat="1" applyFont="1" applyFill="1" applyAlignment="1" applyProtection="1">
      <alignment horizontal="center"/>
    </xf>
    <xf numFmtId="0" fontId="11" fillId="0" borderId="0" xfId="0" applyNumberFormat="1" applyFont="1" applyFill="1" applyAlignment="1" applyProtection="1">
      <alignment horizontal="left"/>
      <protection locked="0"/>
    </xf>
    <xf numFmtId="37" fontId="8" fillId="10" borderId="2" xfId="0" applyNumberFormat="1" applyFont="1" applyFill="1" applyBorder="1" applyAlignment="1" applyProtection="1">
      <alignment horizontal="right"/>
      <protection locked="0"/>
    </xf>
    <xf numFmtId="0" fontId="11" fillId="8" borderId="7" xfId="0" applyNumberFormat="1" applyFont="1" applyFill="1" applyBorder="1" applyAlignment="1" applyProtection="1"/>
    <xf numFmtId="0" fontId="11" fillId="8" borderId="8" xfId="0" applyNumberFormat="1" applyFont="1" applyFill="1" applyBorder="1" applyAlignment="1" applyProtection="1"/>
    <xf numFmtId="0" fontId="11" fillId="8" borderId="9" xfId="0" applyNumberFormat="1" applyFont="1" applyFill="1" applyBorder="1" applyAlignment="1" applyProtection="1"/>
    <xf numFmtId="37" fontId="11" fillId="8" borderId="2" xfId="0" applyNumberFormat="1" applyFont="1" applyFill="1" applyBorder="1" applyAlignment="1" applyProtection="1">
      <alignment horizontal="right"/>
    </xf>
    <xf numFmtId="0" fontId="11" fillId="0" borderId="0" xfId="0" applyNumberFormat="1" applyFont="1" applyFill="1" applyAlignment="1" applyProtection="1">
      <alignment horizontal="left"/>
    </xf>
    <xf numFmtId="0" fontId="11" fillId="10" borderId="8" xfId="0" applyNumberFormat="1" applyFont="1" applyFill="1" applyBorder="1" applyAlignment="1" applyProtection="1"/>
    <xf numFmtId="0" fontId="7" fillId="0" borderId="0" xfId="0" applyNumberFormat="1" applyFont="1" applyFill="1" applyAlignment="1" applyProtection="1"/>
    <xf numFmtId="0" fontId="10" fillId="8" borderId="7" xfId="0" applyNumberFormat="1" applyFont="1" applyFill="1" applyBorder="1" applyAlignment="1" applyProtection="1"/>
    <xf numFmtId="0" fontId="10" fillId="8" borderId="8" xfId="0" applyNumberFormat="1" applyFont="1" applyFill="1" applyBorder="1" applyAlignment="1" applyProtection="1"/>
    <xf numFmtId="0" fontId="10" fillId="8" borderId="9" xfId="0" applyNumberFormat="1" applyFont="1" applyFill="1" applyBorder="1" applyAlignment="1" applyProtection="1"/>
    <xf numFmtId="0" fontId="11" fillId="10" borderId="7" xfId="0" applyNumberFormat="1" applyFont="1" applyFill="1" applyBorder="1" applyAlignment="1" applyProtection="1"/>
    <xf numFmtId="0" fontId="11" fillId="10" borderId="9" xfId="0" applyNumberFormat="1" applyFont="1" applyFill="1" applyBorder="1" applyAlignment="1" applyProtection="1"/>
    <xf numFmtId="0" fontId="11" fillId="10" borderId="2" xfId="0" applyNumberFormat="1" applyFont="1" applyFill="1" applyBorder="1" applyAlignment="1" applyProtection="1">
      <alignment horizontal="right"/>
    </xf>
    <xf numFmtId="0" fontId="11" fillId="7" borderId="2" xfId="0" applyNumberFormat="1" applyFont="1" applyFill="1" applyBorder="1" applyAlignment="1" applyProtection="1">
      <alignment horizontal="right"/>
    </xf>
    <xf numFmtId="0" fontId="11" fillId="10" borderId="7" xfId="0" applyNumberFormat="1" applyFont="1" applyFill="1" applyBorder="1" applyAlignment="1" applyProtection="1">
      <alignment vertical="top"/>
    </xf>
    <xf numFmtId="0" fontId="11" fillId="10" borderId="8" xfId="0" applyNumberFormat="1" applyFont="1" applyFill="1" applyBorder="1" applyAlignment="1" applyProtection="1">
      <alignment vertical="top"/>
    </xf>
    <xf numFmtId="0" fontId="11" fillId="10" borderId="9" xfId="0" applyNumberFormat="1" applyFont="1" applyFill="1" applyBorder="1" applyAlignment="1" applyProtection="1">
      <alignment vertical="top"/>
    </xf>
    <xf numFmtId="0" fontId="10" fillId="10" borderId="7" xfId="0" applyNumberFormat="1" applyFont="1" applyFill="1" applyBorder="1" applyAlignment="1" applyProtection="1"/>
    <xf numFmtId="0" fontId="10" fillId="10" borderId="8" xfId="0" applyNumberFormat="1" applyFont="1" applyFill="1" applyBorder="1" applyAlignment="1" applyProtection="1"/>
    <xf numFmtId="0" fontId="10" fillId="10" borderId="9" xfId="0" applyNumberFormat="1" applyFont="1" applyFill="1" applyBorder="1" applyAlignment="1" applyProtection="1"/>
    <xf numFmtId="0" fontId="11" fillId="0" borderId="13" xfId="0" applyNumberFormat="1" applyFont="1" applyFill="1" applyBorder="1" applyAlignment="1" applyProtection="1"/>
    <xf numFmtId="0" fontId="8" fillId="10" borderId="2" xfId="0" applyNumberFormat="1" applyFont="1" applyFill="1" applyBorder="1" applyAlignment="1" applyProtection="1">
      <alignment horizontal="right"/>
    </xf>
    <xf numFmtId="37" fontId="11" fillId="0" borderId="0" xfId="0" applyNumberFormat="1" applyFont="1" applyFill="1" applyAlignment="1" applyProtection="1">
      <alignment horizontal="center"/>
    </xf>
    <xf numFmtId="0" fontId="11" fillId="0" borderId="0" xfId="0" applyNumberFormat="1" applyFont="1" applyFill="1" applyAlignment="1" applyProtection="1">
      <alignment horizontal="right"/>
    </xf>
    <xf numFmtId="0" fontId="9" fillId="6" borderId="1" xfId="0" applyNumberFormat="1" applyFont="1" applyFill="1" applyBorder="1" applyAlignment="1" applyProtection="1">
      <alignment horizontal="left" vertical="top" wrapText="1"/>
    </xf>
    <xf numFmtId="0" fontId="9" fillId="6" borderId="12" xfId="0" applyNumberFormat="1" applyFont="1" applyFill="1" applyBorder="1" applyAlignment="1" applyProtection="1">
      <alignment vertical="top" wrapText="1"/>
    </xf>
    <xf numFmtId="0" fontId="18" fillId="6" borderId="12" xfId="0" applyNumberFormat="1" applyFont="1" applyFill="1" applyBorder="1" applyAlignment="1" applyProtection="1">
      <alignment vertical="top" wrapText="1"/>
    </xf>
    <xf numFmtId="0" fontId="18" fillId="6" borderId="11" xfId="0" applyNumberFormat="1" applyFont="1" applyFill="1" applyBorder="1" applyAlignment="1" applyProtection="1">
      <alignment vertical="top" wrapText="1"/>
    </xf>
    <xf numFmtId="0" fontId="20" fillId="0" borderId="0" xfId="0" applyNumberFormat="1" applyFont="1" applyFill="1" applyAlignment="1" applyProtection="1">
      <alignment vertical="top" wrapText="1"/>
    </xf>
    <xf numFmtId="0" fontId="9" fillId="6" borderId="13" xfId="0" applyNumberFormat="1" applyFont="1" applyFill="1" applyBorder="1" applyAlignment="1" applyProtection="1">
      <alignment horizontal="left" vertical="top" wrapText="1"/>
    </xf>
    <xf numFmtId="0" fontId="9" fillId="6" borderId="0" xfId="0" applyNumberFormat="1" applyFont="1" applyFill="1" applyAlignment="1" applyProtection="1">
      <alignment horizontal="left" vertical="top" wrapText="1"/>
    </xf>
    <xf numFmtId="0" fontId="18" fillId="6" borderId="3" xfId="0" applyNumberFormat="1" applyFont="1" applyFill="1" applyBorder="1" applyAlignment="1" applyProtection="1">
      <alignment vertical="top" wrapText="1"/>
    </xf>
    <xf numFmtId="0" fontId="18" fillId="6" borderId="10" xfId="0" applyNumberFormat="1" applyFont="1" applyFill="1" applyBorder="1" applyAlignment="1" applyProtection="1">
      <alignment vertical="top" wrapText="1"/>
    </xf>
    <xf numFmtId="0" fontId="17" fillId="6" borderId="13" xfId="0" applyNumberFormat="1" applyFont="1" applyFill="1" applyBorder="1" applyAlignment="1" applyProtection="1">
      <alignment horizontal="right" wrapText="1"/>
    </xf>
    <xf numFmtId="0" fontId="17" fillId="6" borderId="0" xfId="0" applyNumberFormat="1" applyFont="1" applyFill="1" applyAlignment="1" applyProtection="1">
      <alignment wrapText="1"/>
    </xf>
    <xf numFmtId="0" fontId="17" fillId="6" borderId="14" xfId="0" applyNumberFormat="1" applyFont="1" applyFill="1" applyBorder="1" applyAlignment="1" applyProtection="1">
      <alignment wrapText="1"/>
    </xf>
    <xf numFmtId="0" fontId="32" fillId="6" borderId="4" xfId="0" applyNumberFormat="1" applyFont="1" applyFill="1" applyBorder="1" applyAlignment="1" applyProtection="1">
      <alignment horizontal="right" vertical="center" wrapText="1"/>
    </xf>
    <xf numFmtId="0" fontId="32" fillId="6" borderId="4" xfId="0" applyNumberFormat="1" applyFont="1" applyFill="1" applyBorder="1" applyAlignment="1" applyProtection="1">
      <alignment horizontal="right" vertical="center"/>
    </xf>
    <xf numFmtId="0" fontId="32" fillId="6" borderId="4" xfId="0" applyNumberFormat="1" applyFont="1" applyFill="1" applyBorder="1" applyAlignment="1" applyProtection="1">
      <alignment horizontal="right"/>
    </xf>
    <xf numFmtId="0" fontId="32" fillId="6" borderId="5" xfId="0" applyNumberFormat="1" applyFont="1" applyFill="1" applyBorder="1" applyAlignment="1" applyProtection="1">
      <alignment horizontal="right"/>
    </xf>
    <xf numFmtId="0" fontId="17" fillId="6" borderId="3" xfId="0" applyNumberFormat="1" applyFont="1" applyFill="1" applyBorder="1" applyAlignment="1" applyProtection="1">
      <alignment wrapText="1"/>
    </xf>
    <xf numFmtId="0" fontId="17" fillId="6" borderId="10" xfId="0" applyNumberFormat="1" applyFont="1" applyFill="1" applyBorder="1" applyAlignment="1" applyProtection="1">
      <alignment wrapText="1"/>
    </xf>
    <xf numFmtId="0" fontId="9" fillId="6" borderId="6" xfId="0" applyNumberFormat="1" applyFont="1" applyFill="1" applyBorder="1" applyAlignment="1" applyProtection="1">
      <alignment horizontal="right"/>
    </xf>
    <xf numFmtId="0" fontId="11" fillId="10" borderId="8" xfId="0" applyNumberFormat="1" applyFont="1" applyFill="1" applyBorder="1" applyAlignment="1" applyProtection="1">
      <alignment horizontal="left" wrapText="1" indent="1"/>
    </xf>
    <xf numFmtId="0" fontId="11" fillId="0" borderId="8" xfId="0" applyNumberFormat="1" applyFont="1" applyFill="1" applyBorder="1" applyAlignment="1" applyProtection="1">
      <alignment wrapText="1"/>
    </xf>
    <xf numFmtId="0" fontId="10" fillId="8" borderId="7" xfId="0" applyNumberFormat="1" applyFont="1" applyFill="1" applyBorder="1" applyAlignment="1" applyProtection="1">
      <alignment wrapText="1"/>
    </xf>
    <xf numFmtId="0" fontId="10" fillId="8" borderId="8" xfId="0" applyNumberFormat="1" applyFont="1" applyFill="1" applyBorder="1" applyAlignment="1" applyProtection="1">
      <alignment wrapText="1"/>
    </xf>
    <xf numFmtId="0" fontId="10" fillId="8" borderId="9" xfId="0" applyNumberFormat="1" applyFont="1" applyFill="1" applyBorder="1" applyAlignment="1" applyProtection="1">
      <alignment wrapText="1"/>
    </xf>
    <xf numFmtId="0" fontId="11" fillId="8" borderId="8" xfId="0" applyNumberFormat="1" applyFont="1" applyFill="1" applyBorder="1" applyAlignment="1" applyProtection="1">
      <alignment horizontal="left" wrapText="1" indent="1"/>
    </xf>
    <xf numFmtId="0" fontId="11" fillId="0" borderId="0" xfId="0" applyNumberFormat="1" applyFont="1" applyFill="1" applyAlignment="1" applyProtection="1">
      <alignment wrapText="1"/>
    </xf>
    <xf numFmtId="0" fontId="9" fillId="6" borderId="1" xfId="0" applyNumberFormat="1" applyFont="1" applyFill="1" applyBorder="1" applyAlignment="1" applyProtection="1">
      <alignment horizontal="right" vertical="top" wrapText="1"/>
    </xf>
    <xf numFmtId="0" fontId="17" fillId="6" borderId="13" xfId="0" applyNumberFormat="1" applyFont="1" applyFill="1" applyBorder="1" applyAlignment="1" applyProtection="1">
      <alignment horizontal="right"/>
    </xf>
    <xf numFmtId="0" fontId="17" fillId="6" borderId="0" xfId="0" applyNumberFormat="1" applyFont="1" applyFill="1" applyAlignment="1" applyProtection="1"/>
    <xf numFmtId="0" fontId="17" fillId="6" borderId="14" xfId="0" applyNumberFormat="1" applyFont="1" applyFill="1" applyBorder="1" applyAlignment="1" applyProtection="1"/>
    <xf numFmtId="0" fontId="9" fillId="6" borderId="2" xfId="0" applyNumberFormat="1" applyFont="1" applyFill="1" applyBorder="1" applyAlignment="1" applyProtection="1">
      <alignment horizontal="right" vertical="top" wrapText="1"/>
    </xf>
    <xf numFmtId="0" fontId="17" fillId="6" borderId="15" xfId="0" applyNumberFormat="1" applyFont="1" applyFill="1" applyBorder="1" applyAlignment="1" applyProtection="1">
      <alignment horizontal="right"/>
    </xf>
    <xf numFmtId="0" fontId="17" fillId="6" borderId="3" xfId="0" applyNumberFormat="1" applyFont="1" applyFill="1" applyBorder="1" applyAlignment="1" applyProtection="1"/>
    <xf numFmtId="0" fontId="17" fillId="6" borderId="10" xfId="0" applyNumberFormat="1" applyFont="1" applyFill="1" applyBorder="1" applyAlignment="1" applyProtection="1"/>
    <xf numFmtId="0" fontId="11" fillId="9" borderId="7" xfId="0" applyNumberFormat="1" applyFont="1" applyFill="1" applyBorder="1" applyAlignment="1" applyProtection="1">
      <alignment horizontal="left" indent="1"/>
    </xf>
    <xf numFmtId="0" fontId="11" fillId="9" borderId="8" xfId="0" applyNumberFormat="1" applyFont="1" applyFill="1" applyBorder="1" applyAlignment="1" applyProtection="1">
      <alignment horizontal="left"/>
    </xf>
    <xf numFmtId="0" fontId="11" fillId="9" borderId="8" xfId="0" applyNumberFormat="1" applyFont="1" applyFill="1" applyBorder="1" applyAlignment="1" applyProtection="1">
      <alignment horizontal="left" indent="1"/>
    </xf>
    <xf numFmtId="0" fontId="11" fillId="9" borderId="9" xfId="0" applyNumberFormat="1" applyFont="1" applyFill="1" applyBorder="1" applyAlignment="1" applyProtection="1">
      <alignment horizontal="left" indent="1"/>
    </xf>
    <xf numFmtId="0" fontId="11" fillId="8" borderId="7" xfId="0" applyNumberFormat="1" applyFont="1" applyFill="1" applyBorder="1" applyAlignment="1" applyProtection="1">
      <alignment horizontal="left" indent="1"/>
    </xf>
    <xf numFmtId="0" fontId="11" fillId="8" borderId="8" xfId="0" applyNumberFormat="1" applyFont="1" applyFill="1" applyBorder="1" applyAlignment="1" applyProtection="1">
      <alignment horizontal="left"/>
    </xf>
    <xf numFmtId="0" fontId="11" fillId="8" borderId="8" xfId="0" applyNumberFormat="1" applyFont="1" applyFill="1" applyBorder="1" applyAlignment="1" applyProtection="1">
      <alignment horizontal="left" indent="1"/>
    </xf>
    <xf numFmtId="0" fontId="11" fillId="8" borderId="9" xfId="0" applyNumberFormat="1" applyFont="1" applyFill="1" applyBorder="1" applyAlignment="1" applyProtection="1">
      <alignment horizontal="left" indent="1"/>
    </xf>
    <xf numFmtId="0" fontId="10" fillId="7" borderId="8" xfId="0" applyNumberFormat="1" applyFont="1" applyFill="1" applyBorder="1" applyAlignment="1" applyProtection="1">
      <alignment wrapText="1"/>
    </xf>
    <xf numFmtId="0" fontId="10" fillId="7" borderId="9" xfId="0" applyNumberFormat="1" applyFont="1" applyFill="1" applyBorder="1" applyAlignment="1" applyProtection="1">
      <alignment wrapText="1"/>
    </xf>
    <xf numFmtId="0" fontId="11" fillId="10" borderId="7" xfId="0" applyNumberFormat="1" applyFont="1" applyFill="1" applyBorder="1" applyAlignment="1" applyProtection="1">
      <alignment horizontal="left" vertical="center" indent="1"/>
    </xf>
    <xf numFmtId="0" fontId="11" fillId="10" borderId="8" xfId="0" applyNumberFormat="1" applyFont="1" applyFill="1" applyBorder="1" applyAlignment="1" applyProtection="1">
      <alignment horizontal="left" vertical="center"/>
    </xf>
    <xf numFmtId="0" fontId="11" fillId="10" borderId="8" xfId="0" applyNumberFormat="1" applyFont="1" applyFill="1" applyBorder="1" applyAlignment="1" applyProtection="1">
      <alignment horizontal="left" vertical="center" indent="1"/>
    </xf>
    <xf numFmtId="0" fontId="11" fillId="10" borderId="9" xfId="0" applyNumberFormat="1" applyFont="1" applyFill="1" applyBorder="1" applyAlignment="1" applyProtection="1">
      <alignment horizontal="left" vertical="center" indent="1"/>
    </xf>
    <xf numFmtId="0" fontId="11" fillId="8" borderId="7" xfId="0" applyNumberFormat="1" applyFont="1" applyFill="1" applyBorder="1" applyAlignment="1" applyProtection="1">
      <alignment horizontal="left"/>
    </xf>
    <xf numFmtId="0" fontId="11" fillId="8" borderId="9" xfId="0" applyNumberFormat="1" applyFont="1" applyFill="1" applyBorder="1" applyAlignment="1" applyProtection="1">
      <alignment horizontal="left"/>
    </xf>
    <xf numFmtId="0" fontId="14" fillId="10" borderId="2" xfId="0" applyNumberFormat="1" applyFont="1" applyFill="1" applyBorder="1" applyAlignment="1" applyProtection="1">
      <alignment horizontal="right"/>
    </xf>
    <xf numFmtId="0" fontId="9" fillId="6" borderId="1" xfId="0" applyNumberFormat="1" applyFont="1" applyFill="1" applyBorder="1" applyAlignment="1" applyProtection="1"/>
    <xf numFmtId="0" fontId="9" fillId="6" borderId="12" xfId="0" applyNumberFormat="1" applyFont="1" applyFill="1" applyBorder="1" applyAlignment="1" applyProtection="1"/>
    <xf numFmtId="0" fontId="9" fillId="6" borderId="13" xfId="0" applyNumberFormat="1" applyFont="1" applyFill="1" applyBorder="1" applyAlignment="1" applyProtection="1"/>
    <xf numFmtId="0" fontId="9" fillId="6" borderId="0" xfId="0" applyNumberFormat="1" applyFont="1" applyFill="1" applyAlignment="1" applyProtection="1"/>
    <xf numFmtId="0" fontId="9" fillId="6" borderId="3" xfId="0" applyNumberFormat="1" applyFont="1" applyFill="1" applyBorder="1" applyAlignment="1" applyProtection="1">
      <alignment horizontal="center" vertical="top" wrapText="1"/>
    </xf>
    <xf numFmtId="0" fontId="9" fillId="6" borderId="14" xfId="0" applyNumberFormat="1" applyFont="1" applyFill="1" applyBorder="1" applyAlignment="1" applyProtection="1"/>
    <xf numFmtId="0" fontId="11" fillId="12" borderId="2" xfId="0" applyNumberFormat="1" applyFont="1" applyFill="1" applyBorder="1" applyAlignment="1" applyProtection="1"/>
    <xf numFmtId="0" fontId="11" fillId="0" borderId="7" xfId="0" applyNumberFormat="1" applyFont="1" applyFill="1" applyBorder="1" applyAlignment="1" applyProtection="1">
      <alignment horizontal="left"/>
    </xf>
    <xf numFmtId="0" fontId="11" fillId="0" borderId="9" xfId="0" applyNumberFormat="1" applyFont="1" applyFill="1" applyBorder="1" applyAlignment="1" applyProtection="1">
      <alignment horizontal="left"/>
    </xf>
    <xf numFmtId="0" fontId="11" fillId="0" borderId="9" xfId="0" applyNumberFormat="1" applyFont="1" applyFill="1" applyBorder="1" applyAlignment="1" applyProtection="1">
      <alignment horizontal="left" indent="1"/>
    </xf>
    <xf numFmtId="0" fontId="9" fillId="6" borderId="3" xfId="0" applyNumberFormat="1" applyFont="1" applyFill="1" applyBorder="1" applyAlignment="1" applyProtection="1">
      <alignment vertical="top" wrapText="1"/>
    </xf>
    <xf numFmtId="0" fontId="9" fillId="6" borderId="10" xfId="0" applyNumberFormat="1" applyFont="1" applyFill="1" applyBorder="1" applyAlignment="1" applyProtection="1">
      <alignment vertical="top" wrapText="1"/>
    </xf>
    <xf numFmtId="0" fontId="9" fillId="6" borderId="13" xfId="0" applyNumberFormat="1" applyFont="1" applyFill="1" applyBorder="1" applyAlignment="1" applyProtection="1">
      <alignment horizontal="right"/>
    </xf>
    <xf numFmtId="0" fontId="9" fillId="6" borderId="4" xfId="0" applyNumberFormat="1" applyFont="1" applyFill="1" applyBorder="1" applyAlignment="1" applyProtection="1">
      <alignment horizontal="right" wrapText="1"/>
    </xf>
    <xf numFmtId="0" fontId="9" fillId="6" borderId="3" xfId="0" applyNumberFormat="1" applyFont="1" applyFill="1" applyBorder="1" applyAlignment="1" applyProtection="1"/>
    <xf numFmtId="0" fontId="9" fillId="6" borderId="10" xfId="0" applyNumberFormat="1" applyFont="1" applyFill="1" applyBorder="1" applyAlignment="1" applyProtection="1"/>
    <xf numFmtId="0" fontId="6" fillId="2" borderId="6" xfId="0" applyNumberFormat="1" applyFont="1" applyFill="1" applyBorder="1" applyAlignment="1" applyProtection="1">
      <alignment horizontal="right"/>
    </xf>
    <xf numFmtId="0" fontId="11" fillId="9" borderId="7" xfId="0" applyNumberFormat="1" applyFont="1" applyFill="1" applyBorder="1" applyAlignment="1" applyProtection="1"/>
    <xf numFmtId="0" fontId="11" fillId="9" borderId="8" xfId="0" applyNumberFormat="1" applyFont="1" applyFill="1" applyBorder="1" applyAlignment="1" applyProtection="1"/>
    <xf numFmtId="0" fontId="11" fillId="9" borderId="9" xfId="0" applyNumberFormat="1" applyFont="1" applyFill="1" applyBorder="1" applyAlignment="1" applyProtection="1"/>
    <xf numFmtId="0" fontId="11" fillId="9" borderId="7" xfId="0" applyNumberFormat="1" applyFont="1" applyFill="1" applyBorder="1" applyAlignment="1" applyProtection="1">
      <alignment horizontal="left"/>
    </xf>
    <xf numFmtId="0" fontId="11" fillId="10" borderId="7" xfId="0" applyNumberFormat="1" applyFont="1" applyFill="1" applyBorder="1" applyAlignment="1" applyProtection="1">
      <alignment horizontal="left"/>
    </xf>
    <xf numFmtId="0" fontId="11" fillId="10" borderId="2" xfId="0" applyNumberFormat="1" applyFont="1" applyFill="1" applyBorder="1" applyAlignment="1" applyProtection="1"/>
    <xf numFmtId="37" fontId="11" fillId="8" borderId="2" xfId="0" applyNumberFormat="1" applyFont="1" applyFill="1" applyBorder="1" applyAlignment="1" applyProtection="1"/>
    <xf numFmtId="37" fontId="8" fillId="8" borderId="2" xfId="0" applyNumberFormat="1" applyFont="1" applyFill="1" applyBorder="1" applyAlignment="1" applyProtection="1">
      <protection locked="0"/>
    </xf>
    <xf numFmtId="0" fontId="19" fillId="6" borderId="0" xfId="0" applyNumberFormat="1" applyFont="1" applyFill="1" applyAlignment="1" applyProtection="1"/>
    <xf numFmtId="0" fontId="9" fillId="6" borderId="4" xfId="0" applyNumberFormat="1" applyFont="1" applyFill="1" applyBorder="1" applyAlignment="1" applyProtection="1">
      <alignment horizontal="center" wrapText="1"/>
    </xf>
    <xf numFmtId="0" fontId="19" fillId="6" borderId="13" xfId="0" applyNumberFormat="1" applyFont="1" applyFill="1" applyBorder="1" applyAlignment="1" applyProtection="1">
      <alignment horizontal="right"/>
    </xf>
    <xf numFmtId="0" fontId="19" fillId="6" borderId="14" xfId="0" applyNumberFormat="1" applyFont="1" applyFill="1" applyBorder="1" applyAlignment="1" applyProtection="1"/>
    <xf numFmtId="0" fontId="3" fillId="2" borderId="4" xfId="0" applyNumberFormat="1" applyFont="1" applyFill="1" applyBorder="1" applyAlignment="1" applyProtection="1">
      <alignment horizontal="center" wrapText="1"/>
    </xf>
    <xf numFmtId="0" fontId="32" fillId="6" borderId="5" xfId="0" applyNumberFormat="1" applyFont="1" applyFill="1" applyBorder="1" applyAlignment="1" applyProtection="1">
      <alignment horizontal="right" wrapText="1"/>
    </xf>
    <xf numFmtId="0" fontId="3" fillId="2" borderId="5" xfId="0" applyNumberFormat="1" applyFont="1" applyFill="1" applyBorder="1" applyAlignment="1" applyProtection="1">
      <alignment horizontal="right" wrapText="1"/>
    </xf>
    <xf numFmtId="0" fontId="3" fillId="2" borderId="13" xfId="0" applyNumberFormat="1" applyFont="1" applyFill="1" applyBorder="1" applyAlignment="1" applyProtection="1">
      <alignment horizontal="right" wrapText="1"/>
    </xf>
    <xf numFmtId="0" fontId="17" fillId="0" borderId="0" xfId="0" applyNumberFormat="1" applyFont="1" applyFill="1" applyAlignment="1" applyProtection="1"/>
    <xf numFmtId="0" fontId="11" fillId="13" borderId="2" xfId="0" applyNumberFormat="1" applyFont="1" applyFill="1" applyBorder="1" applyAlignment="1" applyProtection="1">
      <alignment horizontal="right"/>
    </xf>
    <xf numFmtId="0" fontId="10" fillId="3" borderId="7" xfId="0" applyNumberFormat="1" applyFont="1" applyFill="1" applyBorder="1" applyAlignment="1" applyProtection="1">
      <alignment horizontal="left"/>
    </xf>
    <xf numFmtId="0" fontId="10" fillId="3" borderId="8" xfId="0" applyNumberFormat="1" applyFont="1" applyFill="1" applyBorder="1" applyAlignment="1" applyProtection="1">
      <alignment horizontal="left"/>
    </xf>
    <xf numFmtId="0" fontId="10" fillId="3" borderId="9" xfId="0" applyNumberFormat="1" applyFont="1" applyFill="1" applyBorder="1" applyAlignment="1" applyProtection="1">
      <alignment horizontal="left"/>
    </xf>
    <xf numFmtId="0" fontId="11" fillId="4" borderId="7" xfId="0" applyNumberFormat="1" applyFont="1" applyFill="1" applyBorder="1" applyAlignment="1" applyProtection="1">
      <alignment horizontal="left"/>
    </xf>
    <xf numFmtId="0" fontId="11" fillId="4" borderId="8" xfId="0" applyNumberFormat="1" applyFont="1" applyFill="1" applyBorder="1" applyAlignment="1" applyProtection="1">
      <alignment horizontal="left"/>
    </xf>
    <xf numFmtId="0" fontId="11" fillId="4" borderId="8" xfId="0" applyNumberFormat="1" applyFont="1" applyFill="1" applyBorder="1" applyAlignment="1" applyProtection="1">
      <alignment horizontal="left" indent="1"/>
    </xf>
    <xf numFmtId="0" fontId="11" fillId="4" borderId="9" xfId="0" applyNumberFormat="1" applyFont="1" applyFill="1" applyBorder="1" applyAlignment="1" applyProtection="1">
      <alignment horizontal="left" indent="1"/>
    </xf>
    <xf numFmtId="0" fontId="11" fillId="5" borderId="7" xfId="0" applyNumberFormat="1" applyFont="1" applyFill="1" applyBorder="1" applyAlignment="1" applyProtection="1">
      <alignment horizontal="left"/>
    </xf>
    <xf numFmtId="0" fontId="11" fillId="5" borderId="8" xfId="0" applyNumberFormat="1" applyFont="1" applyFill="1" applyBorder="1" applyAlignment="1" applyProtection="1">
      <alignment horizontal="left"/>
    </xf>
    <xf numFmtId="0" fontId="11" fillId="5" borderId="9" xfId="0" applyNumberFormat="1" applyFont="1" applyFill="1" applyBorder="1" applyAlignment="1" applyProtection="1">
      <alignment horizontal="left"/>
    </xf>
    <xf numFmtId="0" fontId="14" fillId="0" borderId="2" xfId="0" applyNumberFormat="1" applyFont="1" applyFill="1" applyBorder="1" applyAlignment="1" applyProtection="1"/>
    <xf numFmtId="0" fontId="11" fillId="4" borderId="9" xfId="0" applyNumberFormat="1" applyFont="1" applyFill="1" applyBorder="1" applyAlignment="1" applyProtection="1">
      <alignment horizontal="left"/>
    </xf>
    <xf numFmtId="0" fontId="14" fillId="7" borderId="2" xfId="0" applyNumberFormat="1" applyFont="1" applyFill="1" applyBorder="1" applyAlignment="1" applyProtection="1"/>
    <xf numFmtId="0" fontId="11" fillId="4" borderId="7" xfId="0" applyNumberFormat="1" applyFont="1" applyFill="1" applyBorder="1" applyAlignment="1" applyProtection="1">
      <alignment horizontal="left" indent="1"/>
    </xf>
    <xf numFmtId="0" fontId="11" fillId="4" borderId="7" xfId="0" applyNumberFormat="1" applyFont="1" applyFill="1" applyBorder="1" applyAlignment="1" applyProtection="1"/>
    <xf numFmtId="0" fontId="11" fillId="4" borderId="8" xfId="0" applyNumberFormat="1" applyFont="1" applyFill="1" applyBorder="1" applyAlignment="1" applyProtection="1"/>
    <xf numFmtId="0" fontId="11" fillId="4" borderId="9" xfId="0" applyNumberFormat="1" applyFont="1" applyFill="1" applyBorder="1" applyAlignment="1" applyProtection="1"/>
    <xf numFmtId="0" fontId="11" fillId="0" borderId="8" xfId="0" applyNumberFormat="1" applyFont="1" applyFill="1" applyBorder="1" applyAlignment="1" applyProtection="1">
      <alignment horizontal="left" wrapText="1"/>
    </xf>
    <xf numFmtId="0" fontId="11" fillId="0" borderId="9" xfId="0" applyNumberFormat="1" applyFont="1" applyFill="1" applyBorder="1" applyAlignment="1" applyProtection="1">
      <alignment horizontal="left" wrapText="1"/>
    </xf>
    <xf numFmtId="0" fontId="1" fillId="0" borderId="0" xfId="0" applyNumberFormat="1" applyFont="1" applyFill="1" applyAlignment="1" applyProtection="1"/>
    <xf numFmtId="0" fontId="6" fillId="2" borderId="1" xfId="0" applyNumberFormat="1" applyFont="1" applyFill="1" applyBorder="1" applyAlignment="1" applyProtection="1">
      <alignment horizontal="left" vertical="top"/>
    </xf>
    <xf numFmtId="0" fontId="6" fillId="2" borderId="13" xfId="0" applyNumberFormat="1" applyFont="1" applyFill="1" applyBorder="1" applyAlignment="1" applyProtection="1">
      <alignment horizontal="left" vertical="top"/>
    </xf>
    <xf numFmtId="0" fontId="6" fillId="2" borderId="0" xfId="0" applyNumberFormat="1" applyFont="1" applyFill="1" applyAlignment="1" applyProtection="1">
      <alignment horizontal="left" vertical="top" wrapText="1"/>
    </xf>
    <xf numFmtId="0" fontId="21" fillId="2" borderId="15" xfId="0" applyNumberFormat="1" applyFont="1" applyFill="1" applyBorder="1" applyAlignment="1" applyProtection="1">
      <alignment horizontal="right"/>
    </xf>
    <xf numFmtId="0" fontId="21" fillId="2" borderId="3" xfId="0" applyNumberFormat="1" applyFont="1" applyFill="1" applyBorder="1" applyAlignment="1" applyProtection="1"/>
    <xf numFmtId="0" fontId="6" fillId="2" borderId="2" xfId="0" applyNumberFormat="1" applyFont="1" applyFill="1" applyBorder="1" applyAlignment="1" applyProtection="1">
      <alignment horizontal="right" wrapText="1"/>
    </xf>
    <xf numFmtId="0" fontId="1" fillId="12" borderId="2" xfId="0" applyNumberFormat="1" applyFont="1" applyFill="1" applyBorder="1" applyAlignment="1" applyProtection="1">
      <alignment horizontal="right"/>
    </xf>
    <xf numFmtId="0" fontId="2" fillId="3" borderId="7" xfId="0" applyNumberFormat="1" applyFont="1" applyFill="1" applyBorder="1" applyAlignment="1" applyProtection="1">
      <alignment horizontal="left"/>
    </xf>
    <xf numFmtId="0" fontId="2" fillId="3" borderId="8" xfId="0" applyNumberFormat="1" applyFont="1" applyFill="1" applyBorder="1" applyAlignment="1" applyProtection="1">
      <alignment horizontal="left"/>
    </xf>
    <xf numFmtId="0" fontId="2" fillId="3" borderId="9" xfId="0" applyNumberFormat="1" applyFont="1" applyFill="1" applyBorder="1" applyAlignment="1" applyProtection="1">
      <alignment horizontal="left"/>
    </xf>
    <xf numFmtId="0" fontId="1" fillId="3" borderId="2" xfId="0" applyNumberFormat="1" applyFont="1" applyFill="1" applyBorder="1" applyAlignment="1" applyProtection="1"/>
    <xf numFmtId="0" fontId="5" fillId="3" borderId="7" xfId="0" applyNumberFormat="1" applyFont="1" applyFill="1" applyBorder="1" applyAlignment="1" applyProtection="1">
      <alignment horizontal="left"/>
    </xf>
    <xf numFmtId="0" fontId="5" fillId="3" borderId="8" xfId="0" applyNumberFormat="1" applyFont="1" applyFill="1" applyBorder="1" applyAlignment="1" applyProtection="1">
      <alignment horizontal="left"/>
    </xf>
    <xf numFmtId="0" fontId="5" fillId="3" borderId="9" xfId="0" applyNumberFormat="1" applyFont="1" applyFill="1" applyBorder="1" applyAlignment="1" applyProtection="1">
      <alignment horizontal="left"/>
    </xf>
    <xf numFmtId="37" fontId="1" fillId="3" borderId="2" xfId="0" applyNumberFormat="1" applyFont="1" applyFill="1" applyBorder="1" applyAlignment="1" applyProtection="1"/>
    <xf numFmtId="0" fontId="1" fillId="4" borderId="7" xfId="0" applyNumberFormat="1" applyFont="1" applyFill="1" applyBorder="1" applyAlignment="1" applyProtection="1">
      <alignment horizontal="left" indent="1"/>
    </xf>
    <xf numFmtId="0" fontId="1" fillId="4" borderId="8" xfId="0" applyNumberFormat="1" applyFont="1" applyFill="1" applyBorder="1" applyAlignment="1" applyProtection="1">
      <alignment horizontal="left"/>
    </xf>
    <xf numFmtId="0" fontId="1" fillId="4" borderId="8" xfId="0" applyNumberFormat="1" applyFont="1" applyFill="1" applyBorder="1" applyAlignment="1" applyProtection="1">
      <alignment horizontal="left" indent="1"/>
    </xf>
    <xf numFmtId="0" fontId="1" fillId="4" borderId="9" xfId="0" applyNumberFormat="1" applyFont="1" applyFill="1" applyBorder="1" applyAlignment="1" applyProtection="1">
      <alignment horizontal="left" indent="1"/>
    </xf>
    <xf numFmtId="37" fontId="1" fillId="4" borderId="2" xfId="0" applyNumberFormat="1" applyFont="1" applyFill="1" applyBorder="1" applyAlignment="1" applyProtection="1"/>
    <xf numFmtId="0" fontId="1" fillId="4" borderId="7" xfId="0" applyNumberFormat="1" applyFont="1" applyFill="1" applyBorder="1" applyAlignment="1" applyProtection="1">
      <alignment horizontal="left" indent="2"/>
    </xf>
    <xf numFmtId="0" fontId="1" fillId="4" borderId="8" xfId="0" applyNumberFormat="1" applyFont="1" applyFill="1" applyBorder="1" applyAlignment="1" applyProtection="1">
      <alignment horizontal="left" indent="2"/>
    </xf>
    <xf numFmtId="0" fontId="1" fillId="4" borderId="9" xfId="0" applyNumberFormat="1" applyFont="1" applyFill="1" applyBorder="1" applyAlignment="1" applyProtection="1">
      <alignment horizontal="left" indent="2"/>
    </xf>
    <xf numFmtId="37" fontId="8" fillId="4" borderId="2" xfId="0" applyNumberFormat="1" applyFont="1" applyFill="1" applyBorder="1" applyAlignment="1" applyProtection="1">
      <protection locked="0"/>
    </xf>
    <xf numFmtId="0" fontId="13" fillId="5" borderId="7" xfId="0" applyNumberFormat="1" applyFont="1" applyFill="1" applyBorder="1" applyAlignment="1" applyProtection="1">
      <alignment horizontal="left"/>
    </xf>
    <xf numFmtId="0" fontId="13" fillId="5" borderId="8" xfId="0" applyNumberFormat="1" applyFont="1" applyFill="1" applyBorder="1" applyAlignment="1" applyProtection="1">
      <alignment horizontal="left"/>
    </xf>
    <xf numFmtId="0" fontId="13" fillId="5" borderId="8" xfId="0" applyNumberFormat="1" applyFont="1" applyFill="1" applyBorder="1" applyAlignment="1" applyProtection="1">
      <alignment horizontal="left" indent="1"/>
    </xf>
    <xf numFmtId="0" fontId="13" fillId="5" borderId="9" xfId="0" applyNumberFormat="1" applyFont="1" applyFill="1" applyBorder="1" applyAlignment="1" applyProtection="1">
      <alignment horizontal="left" indent="1"/>
    </xf>
    <xf numFmtId="37" fontId="1" fillId="5" borderId="2" xfId="0" applyNumberFormat="1" applyFont="1" applyFill="1" applyBorder="1" applyAlignment="1" applyProtection="1"/>
    <xf numFmtId="0" fontId="13" fillId="4" borderId="7" xfId="0" applyNumberFormat="1" applyFont="1" applyFill="1" applyBorder="1" applyAlignment="1" applyProtection="1">
      <alignment horizontal="left" indent="1"/>
    </xf>
    <xf numFmtId="0" fontId="13" fillId="4" borderId="8" xfId="0" applyNumberFormat="1" applyFont="1" applyFill="1" applyBorder="1" applyAlignment="1" applyProtection="1">
      <alignment horizontal="left" indent="1"/>
    </xf>
    <xf numFmtId="0" fontId="13" fillId="4" borderId="8" xfId="0" applyNumberFormat="1" applyFont="1" applyFill="1" applyBorder="1" applyAlignment="1" applyProtection="1">
      <alignment horizontal="left"/>
    </xf>
    <xf numFmtId="0" fontId="13" fillId="4" borderId="9" xfId="0" applyNumberFormat="1" applyFont="1" applyFill="1" applyBorder="1" applyAlignment="1" applyProtection="1">
      <alignment horizontal="left" indent="1"/>
    </xf>
    <xf numFmtId="0" fontId="1" fillId="4" borderId="2" xfId="0" applyNumberFormat="1" applyFont="1" applyFill="1" applyBorder="1" applyAlignment="1" applyProtection="1"/>
    <xf numFmtId="0" fontId="13" fillId="5" borderId="8" xfId="0" applyNumberFormat="1" applyFont="1" applyFill="1" applyBorder="1" applyAlignment="1" applyProtection="1">
      <alignment horizontal="left" indent="2"/>
    </xf>
    <xf numFmtId="0" fontId="13" fillId="5" borderId="9" xfId="0" applyNumberFormat="1" applyFont="1" applyFill="1" applyBorder="1" applyAlignment="1" applyProtection="1">
      <alignment horizontal="left" indent="2"/>
    </xf>
    <xf numFmtId="0" fontId="13" fillId="5" borderId="7" xfId="0" applyNumberFormat="1" applyFont="1" applyFill="1" applyBorder="1" applyAlignment="1" applyProtection="1">
      <alignment horizontal="left" indent="2"/>
    </xf>
    <xf numFmtId="37" fontId="8" fillId="4" borderId="2" xfId="0" applyNumberFormat="1" applyFont="1" applyFill="1" applyBorder="1" applyAlignment="1" applyProtection="1"/>
    <xf numFmtId="0" fontId="1" fillId="5" borderId="7" xfId="0" applyNumberFormat="1" applyFont="1" applyFill="1" applyBorder="1" applyAlignment="1" applyProtection="1">
      <alignment horizontal="left"/>
    </xf>
    <xf numFmtId="0" fontId="1" fillId="5" borderId="8" xfId="0" applyNumberFormat="1" applyFont="1" applyFill="1" applyBorder="1" applyAlignment="1" applyProtection="1">
      <alignment horizontal="left"/>
    </xf>
    <xf numFmtId="0" fontId="1" fillId="5" borderId="9" xfId="0" applyNumberFormat="1" applyFont="1" applyFill="1" applyBorder="1" applyAlignment="1" applyProtection="1">
      <alignment horizontal="left"/>
    </xf>
    <xf numFmtId="0" fontId="1" fillId="5" borderId="2" xfId="0" applyNumberFormat="1" applyFont="1" applyFill="1" applyBorder="1" applyAlignment="1" applyProtection="1">
      <alignment horizontal="right"/>
    </xf>
    <xf numFmtId="37" fontId="1" fillId="5" borderId="2" xfId="0" applyNumberFormat="1" applyFont="1" applyFill="1" applyBorder="1" applyAlignment="1" applyProtection="1">
      <alignment horizontal="right"/>
    </xf>
    <xf numFmtId="0" fontId="1" fillId="4" borderId="7" xfId="0" applyNumberFormat="1" applyFont="1" applyFill="1" applyBorder="1" applyAlignment="1" applyProtection="1"/>
    <xf numFmtId="0" fontId="1" fillId="4" borderId="8" xfId="0" applyNumberFormat="1" applyFont="1" applyFill="1" applyBorder="1" applyAlignment="1" applyProtection="1"/>
    <xf numFmtId="0" fontId="1" fillId="4" borderId="9" xfId="0" applyNumberFormat="1" applyFont="1" applyFill="1" applyBorder="1" applyAlignment="1" applyProtection="1"/>
    <xf numFmtId="0" fontId="1" fillId="4" borderId="7" xfId="0" applyNumberFormat="1" applyFont="1" applyFill="1" applyBorder="1" applyAlignment="1" applyProtection="1">
      <alignment horizontal="left"/>
    </xf>
    <xf numFmtId="0" fontId="1" fillId="4" borderId="9" xfId="0" applyNumberFormat="1" applyFont="1" applyFill="1" applyBorder="1" applyAlignment="1" applyProtection="1">
      <alignment horizontal="left"/>
    </xf>
    <xf numFmtId="0" fontId="1" fillId="4" borderId="2" xfId="0" applyNumberFormat="1" applyFont="1" applyFill="1" applyBorder="1" applyAlignment="1" applyProtection="1">
      <alignment horizontal="right"/>
    </xf>
    <xf numFmtId="0" fontId="1" fillId="3" borderId="2" xfId="0" applyNumberFormat="1" applyFont="1" applyFill="1" applyBorder="1" applyAlignment="1" applyProtection="1">
      <alignment horizontal="right"/>
    </xf>
    <xf numFmtId="0" fontId="1" fillId="5" borderId="7" xfId="0" applyNumberFormat="1" applyFont="1" applyFill="1" applyBorder="1" applyAlignment="1" applyProtection="1"/>
    <xf numFmtId="0" fontId="1" fillId="5" borderId="8" xfId="0" applyNumberFormat="1" applyFont="1" applyFill="1" applyBorder="1" applyAlignment="1" applyProtection="1"/>
    <xf numFmtId="0" fontId="1" fillId="5" borderId="9" xfId="0" applyNumberFormat="1" applyFont="1" applyFill="1" applyBorder="1" applyAlignment="1" applyProtection="1"/>
    <xf numFmtId="0" fontId="1" fillId="0" borderId="0" xfId="0" applyNumberFormat="1" applyFont="1" applyFill="1" applyAlignment="1" applyProtection="1">
      <alignment horizontal="right"/>
    </xf>
    <xf numFmtId="0" fontId="6" fillId="2" borderId="1" xfId="0" applyNumberFormat="1" applyFont="1" applyFill="1" applyBorder="1" applyAlignment="1" applyProtection="1">
      <alignment horizontal="left"/>
    </xf>
    <xf numFmtId="0" fontId="6" fillId="2" borderId="12" xfId="0" applyNumberFormat="1" applyFont="1" applyFill="1" applyBorder="1" applyAlignment="1" applyProtection="1">
      <alignment horizontal="left"/>
    </xf>
    <xf numFmtId="0" fontId="3" fillId="2" borderId="11" xfId="0" applyNumberFormat="1" applyFont="1" applyFill="1" applyBorder="1" applyAlignment="1" applyProtection="1"/>
    <xf numFmtId="0" fontId="3" fillId="2" borderId="13" xfId="0" applyNumberFormat="1" applyFont="1" applyFill="1" applyBorder="1" applyAlignment="1" applyProtection="1">
      <alignment horizontal="right"/>
    </xf>
    <xf numFmtId="0" fontId="3" fillId="2" borderId="0" xfId="0" applyNumberFormat="1" applyFont="1" applyFill="1" applyAlignment="1" applyProtection="1"/>
    <xf numFmtId="0" fontId="3" fillId="2" borderId="14" xfId="0" applyNumberFormat="1" applyFont="1" applyFill="1" applyBorder="1" applyAlignment="1" applyProtection="1"/>
    <xf numFmtId="0" fontId="21" fillId="2" borderId="0" xfId="0" applyNumberFormat="1" applyFont="1" applyFill="1" applyAlignment="1" applyProtection="1"/>
    <xf numFmtId="0" fontId="3" fillId="2" borderId="3" xfId="0" applyNumberFormat="1" applyFont="1" applyFill="1" applyBorder="1" applyAlignment="1" applyProtection="1"/>
    <xf numFmtId="37" fontId="1" fillId="4" borderId="2" xfId="0" applyNumberFormat="1" applyFont="1" applyFill="1" applyBorder="1" applyAlignment="1" applyProtection="1">
      <alignment horizontal="right"/>
    </xf>
    <xf numFmtId="0" fontId="1" fillId="4" borderId="8" xfId="0" applyNumberFormat="1" applyFont="1" applyFill="1" applyBorder="1" applyAlignment="1" applyProtection="1">
      <alignment horizontal="left" wrapText="1" indent="1"/>
    </xf>
    <xf numFmtId="0" fontId="1" fillId="4" borderId="9" xfId="0" applyNumberFormat="1" applyFont="1" applyFill="1" applyBorder="1" applyAlignment="1" applyProtection="1">
      <alignment horizontal="left" wrapText="1" indent="1"/>
    </xf>
    <xf numFmtId="0" fontId="1" fillId="4" borderId="7" xfId="0" applyNumberFormat="1" applyFont="1" applyFill="1" applyBorder="1" applyAlignment="1" applyProtection="1">
      <alignment horizontal="left" wrapText="1" indent="2"/>
    </xf>
    <xf numFmtId="0" fontId="1" fillId="4" borderId="8" xfId="0" applyNumberFormat="1" applyFont="1" applyFill="1" applyBorder="1" applyAlignment="1" applyProtection="1">
      <alignment horizontal="left" wrapText="1" indent="2"/>
    </xf>
    <xf numFmtId="0" fontId="1" fillId="4" borderId="8" xfId="0" applyNumberFormat="1" applyFont="1" applyFill="1" applyBorder="1" applyAlignment="1" applyProtection="1">
      <alignment horizontal="left" wrapText="1"/>
    </xf>
    <xf numFmtId="0" fontId="1" fillId="4" borderId="9" xfId="0" applyNumberFormat="1" applyFont="1" applyFill="1" applyBorder="1" applyAlignment="1" applyProtection="1">
      <alignment horizontal="left" wrapText="1" indent="2"/>
    </xf>
    <xf numFmtId="0" fontId="1" fillId="5" borderId="8" xfId="0" applyNumberFormat="1" applyFont="1" applyFill="1" applyBorder="1" applyAlignment="1" applyProtection="1">
      <alignment horizontal="left" wrapText="1" indent="1"/>
    </xf>
    <xf numFmtId="0" fontId="1" fillId="5" borderId="9" xfId="0" applyNumberFormat="1" applyFont="1" applyFill="1" applyBorder="1" applyAlignment="1" applyProtection="1">
      <alignment horizontal="left" wrapText="1" indent="1"/>
    </xf>
    <xf numFmtId="0" fontId="1" fillId="5" borderId="7" xfId="0" applyNumberFormat="1" applyFont="1" applyFill="1" applyBorder="1" applyAlignment="1" applyProtection="1">
      <alignment horizontal="left" indent="1"/>
    </xf>
    <xf numFmtId="0" fontId="1" fillId="5" borderId="8" xfId="0" applyNumberFormat="1" applyFont="1" applyFill="1" applyBorder="1" applyAlignment="1" applyProtection="1">
      <alignment horizontal="left" indent="1"/>
    </xf>
    <xf numFmtId="0" fontId="1" fillId="5" borderId="9" xfId="0" applyNumberFormat="1" applyFont="1" applyFill="1" applyBorder="1" applyAlignment="1" applyProtection="1">
      <alignment horizontal="left" indent="1"/>
    </xf>
    <xf numFmtId="0" fontId="2" fillId="3" borderId="2" xfId="0" applyNumberFormat="1" applyFont="1" applyFill="1" applyBorder="1" applyAlignment="1" applyProtection="1">
      <alignment horizontal="left"/>
    </xf>
    <xf numFmtId="0" fontId="1" fillId="5" borderId="8" xfId="0" applyNumberFormat="1" applyFont="1" applyFill="1" applyBorder="1" applyAlignment="1" applyProtection="1">
      <alignment horizontal="left" indent="2"/>
    </xf>
    <xf numFmtId="0" fontId="11" fillId="5" borderId="8" xfId="0" applyNumberFormat="1" applyFont="1" applyFill="1" applyBorder="1" applyAlignment="1" applyProtection="1">
      <alignment horizontal="left" wrapText="1"/>
    </xf>
    <xf numFmtId="0" fontId="6" fillId="2" borderId="13" xfId="0" applyNumberFormat="1" applyFont="1" applyFill="1" applyBorder="1" applyAlignment="1" applyProtection="1">
      <alignment horizontal="left"/>
    </xf>
    <xf numFmtId="0" fontId="6" fillId="2" borderId="0" xfId="0" applyNumberFormat="1" applyFont="1" applyFill="1" applyAlignment="1" applyProtection="1">
      <alignment horizontal="left"/>
    </xf>
    <xf numFmtId="0" fontId="6" fillId="2" borderId="15" xfId="0" applyNumberFormat="1" applyFont="1" applyFill="1" applyBorder="1" applyAlignment="1" applyProtection="1">
      <alignment horizontal="left"/>
    </xf>
    <xf numFmtId="0" fontId="6" fillId="2" borderId="3" xfId="0" applyNumberFormat="1" applyFont="1" applyFill="1" applyBorder="1" applyAlignment="1" applyProtection="1">
      <alignment horizontal="left"/>
    </xf>
    <xf numFmtId="0" fontId="6" fillId="2" borderId="10" xfId="0" applyNumberFormat="1" applyFont="1" applyFill="1" applyBorder="1" applyAlignment="1" applyProtection="1">
      <alignment horizontal="left"/>
    </xf>
    <xf numFmtId="0" fontId="9" fillId="6" borderId="6" xfId="0" applyNumberFormat="1" applyFont="1" applyFill="1" applyBorder="1" applyAlignment="1" applyProtection="1">
      <alignment horizontal="right" vertical="top" wrapText="1"/>
    </xf>
    <xf numFmtId="0" fontId="11" fillId="12" borderId="13" xfId="0" applyNumberFormat="1" applyFont="1" applyFill="1" applyBorder="1" applyAlignment="1" applyProtection="1"/>
    <xf numFmtId="0" fontId="5" fillId="3" borderId="15" xfId="0" applyNumberFormat="1" applyFont="1" applyFill="1" applyBorder="1" applyAlignment="1" applyProtection="1">
      <alignment horizontal="left"/>
    </xf>
    <xf numFmtId="0" fontId="5" fillId="3" borderId="3" xfId="0" applyNumberFormat="1" applyFont="1" applyFill="1" applyBorder="1" applyAlignment="1" applyProtection="1">
      <alignment horizontal="left"/>
    </xf>
    <xf numFmtId="0" fontId="5" fillId="3" borderId="10" xfId="0" applyNumberFormat="1" applyFont="1" applyFill="1" applyBorder="1" applyAlignment="1" applyProtection="1">
      <alignment horizontal="left"/>
    </xf>
    <xf numFmtId="37" fontId="11" fillId="3" borderId="6" xfId="0" applyNumberFormat="1" applyFont="1" applyFill="1" applyBorder="1" applyAlignment="1" applyProtection="1"/>
    <xf numFmtId="0" fontId="11" fillId="4" borderId="8" xfId="0" applyNumberFormat="1" applyFont="1" applyFill="1" applyBorder="1" applyAlignment="1" applyProtection="1">
      <alignment horizontal="left" indent="2"/>
    </xf>
    <xf numFmtId="0" fontId="11" fillId="0" borderId="9" xfId="0" applyNumberFormat="1" applyFont="1" applyFill="1" applyBorder="1" applyAlignment="1" applyProtection="1">
      <alignment horizontal="left" indent="2"/>
    </xf>
    <xf numFmtId="37" fontId="11" fillId="5" borderId="2" xfId="0" applyNumberFormat="1" applyFont="1" applyFill="1" applyBorder="1" applyAlignment="1" applyProtection="1"/>
    <xf numFmtId="0" fontId="9" fillId="0" borderId="0" xfId="0" applyNumberFormat="1" applyFont="1" applyFill="1" applyAlignment="1" applyProtection="1">
      <alignment horizontal="left" vertical="top" wrapText="1"/>
    </xf>
    <xf numFmtId="0" fontId="11" fillId="3" borderId="2" xfId="0" applyNumberFormat="1" applyFont="1" applyFill="1" applyBorder="1" applyAlignment="1" applyProtection="1">
      <alignment horizontal="right"/>
    </xf>
    <xf numFmtId="0" fontId="11" fillId="4" borderId="9" xfId="0" applyNumberFormat="1" applyFont="1" applyFill="1" applyBorder="1" applyAlignment="1" applyProtection="1">
      <alignment horizontal="left" indent="2"/>
    </xf>
    <xf numFmtId="0" fontId="11" fillId="4" borderId="2" xfId="0" applyNumberFormat="1" applyFont="1" applyFill="1" applyBorder="1" applyAlignment="1" applyProtection="1"/>
    <xf numFmtId="0" fontId="0" fillId="0" borderId="7" xfId="0" applyNumberFormat="1" applyFill="1" applyBorder="1" applyAlignment="1" applyProtection="1"/>
    <xf numFmtId="0" fontId="12" fillId="0" borderId="0" xfId="0" applyNumberFormat="1" applyFont="1" applyFill="1" applyAlignment="1" applyProtection="1">
      <alignment vertical="top" wrapText="1"/>
    </xf>
    <xf numFmtId="0" fontId="11" fillId="3" borderId="6" xfId="0" applyNumberFormat="1" applyFont="1" applyFill="1" applyBorder="1" applyAlignment="1" applyProtection="1"/>
    <xf numFmtId="0" fontId="4" fillId="0" borderId="0" xfId="0" applyNumberFormat="1" applyFont="1" applyFill="1" applyAlignment="1" applyProtection="1"/>
    <xf numFmtId="0" fontId="9" fillId="0" borderId="0" xfId="0" applyNumberFormat="1" applyFont="1" applyFill="1" applyAlignment="1" applyProtection="1">
      <alignment horizontal="center" vertical="top" wrapText="1"/>
    </xf>
    <xf numFmtId="0" fontId="9" fillId="6" borderId="1" xfId="0" applyNumberFormat="1" applyFont="1" applyFill="1" applyBorder="1" applyAlignment="1" applyProtection="1">
      <alignment horizontal="right"/>
    </xf>
    <xf numFmtId="0" fontId="9" fillId="6" borderId="3" xfId="0" applyNumberFormat="1" applyFont="1" applyFill="1" applyBorder="1" applyAlignment="1" applyProtection="1">
      <alignment horizontal="center"/>
    </xf>
    <xf numFmtId="0" fontId="23" fillId="6" borderId="3" xfId="0" applyNumberFormat="1" applyFont="1" applyFill="1" applyBorder="1" applyAlignment="1" applyProtection="1">
      <alignment horizontal="center"/>
    </xf>
    <xf numFmtId="0" fontId="9" fillId="6" borderId="10" xfId="0" applyNumberFormat="1" applyFont="1" applyFill="1" applyBorder="1" applyAlignment="1" applyProtection="1">
      <alignment horizontal="center"/>
    </xf>
    <xf numFmtId="0" fontId="32" fillId="6" borderId="4" xfId="0" applyNumberFormat="1" applyFont="1" applyFill="1" applyBorder="1" applyAlignment="1" applyProtection="1">
      <alignment horizontal="right" wrapText="1"/>
    </xf>
    <xf numFmtId="0" fontId="19" fillId="6" borderId="15" xfId="0" applyNumberFormat="1" applyFont="1" applyFill="1" applyBorder="1" applyAlignment="1" applyProtection="1">
      <alignment horizontal="right"/>
    </xf>
    <xf numFmtId="0" fontId="19" fillId="6" borderId="3" xfId="0" applyNumberFormat="1" applyFont="1" applyFill="1" applyBorder="1" applyAlignment="1" applyProtection="1"/>
    <xf numFmtId="0" fontId="19" fillId="6" borderId="10" xfId="0" applyNumberFormat="1" applyFont="1" applyFill="1" applyBorder="1" applyAlignment="1" applyProtection="1"/>
    <xf numFmtId="0" fontId="22" fillId="7" borderId="2" xfId="0" applyNumberFormat="1" applyFont="1" applyFill="1" applyBorder="1" applyAlignment="1" applyProtection="1"/>
    <xf numFmtId="0" fontId="11" fillId="9" borderId="2" xfId="0" applyNumberFormat="1" applyFont="1" applyFill="1" applyBorder="1" applyAlignment="1" applyProtection="1">
      <alignment horizontal="right"/>
    </xf>
    <xf numFmtId="0" fontId="11" fillId="8" borderId="2" xfId="0" applyNumberFormat="1" applyFont="1" applyFill="1" applyBorder="1" applyAlignment="1" applyProtection="1">
      <alignment horizontal="right"/>
    </xf>
    <xf numFmtId="0" fontId="11" fillId="5" borderId="7" xfId="0" applyNumberFormat="1" applyFont="1" applyFill="1" applyBorder="1" applyAlignment="1" applyProtection="1">
      <alignment horizontal="left" indent="1"/>
    </xf>
    <xf numFmtId="0" fontId="11" fillId="5" borderId="8" xfId="0" applyNumberFormat="1" applyFont="1" applyFill="1" applyBorder="1" applyAlignment="1" applyProtection="1">
      <alignment horizontal="left" indent="1"/>
    </xf>
    <xf numFmtId="0" fontId="11" fillId="5" borderId="9" xfId="0" applyNumberFormat="1" applyFont="1" applyFill="1" applyBorder="1" applyAlignment="1" applyProtection="1">
      <alignment horizontal="left" indent="1"/>
    </xf>
    <xf numFmtId="0" fontId="11" fillId="4" borderId="7" xfId="0" applyNumberFormat="1" applyFont="1" applyFill="1" applyBorder="1" applyAlignment="1" applyProtection="1">
      <alignment horizontal="left" indent="2"/>
    </xf>
    <xf numFmtId="0" fontId="22" fillId="0" borderId="2" xfId="0" applyNumberFormat="1" applyFont="1" applyFill="1" applyBorder="1" applyAlignment="1" applyProtection="1"/>
    <xf numFmtId="0" fontId="11" fillId="9" borderId="0" xfId="0" applyNumberFormat="1" applyFont="1" applyFill="1" applyAlignment="1" applyProtection="1">
      <alignment horizontal="left"/>
    </xf>
    <xf numFmtId="0" fontId="11" fillId="9" borderId="0" xfId="0" applyNumberFormat="1" applyFont="1" applyFill="1" applyAlignment="1" applyProtection="1">
      <alignment horizontal="left" indent="1"/>
    </xf>
    <xf numFmtId="37" fontId="24" fillId="9" borderId="2" xfId="0" applyNumberFormat="1" applyFont="1" applyFill="1" applyBorder="1" applyAlignment="1" applyProtection="1"/>
    <xf numFmtId="0" fontId="11" fillId="9" borderId="7" xfId="0" applyNumberFormat="1" applyFont="1" applyFill="1" applyBorder="1" applyAlignment="1" applyProtection="1">
      <alignment horizontal="left" indent="2"/>
    </xf>
    <xf numFmtId="0" fontId="11" fillId="9" borderId="8" xfId="0" applyNumberFormat="1" applyFont="1" applyFill="1" applyBorder="1" applyAlignment="1" applyProtection="1">
      <alignment horizontal="left" indent="2"/>
    </xf>
    <xf numFmtId="0" fontId="11" fillId="9" borderId="9" xfId="0" applyNumberFormat="1" applyFont="1" applyFill="1" applyBorder="1" applyAlignment="1" applyProtection="1">
      <alignment horizontal="left" indent="2"/>
    </xf>
    <xf numFmtId="0" fontId="22" fillId="0" borderId="0" xfId="0" applyNumberFormat="1" applyFont="1" applyFill="1" applyAlignment="1" applyProtection="1"/>
    <xf numFmtId="0" fontId="6" fillId="2" borderId="13" xfId="0" applyNumberFormat="1" applyFont="1" applyFill="1" applyBorder="1" applyAlignment="1" applyProtection="1">
      <alignment horizontal="right"/>
    </xf>
    <xf numFmtId="0" fontId="6" fillId="2" borderId="0" xfId="0" applyNumberFormat="1" applyFont="1" applyFill="1" applyAlignment="1" applyProtection="1"/>
    <xf numFmtId="0" fontId="6" fillId="2" borderId="3" xfId="0" applyNumberFormat="1" applyFont="1" applyFill="1" applyBorder="1" applyAlignment="1" applyProtection="1">
      <alignment horizontal="center"/>
    </xf>
    <xf numFmtId="0" fontId="6" fillId="2" borderId="10" xfId="0" applyNumberFormat="1" applyFont="1" applyFill="1" applyBorder="1" applyAlignment="1" applyProtection="1">
      <alignment horizontal="center"/>
    </xf>
    <xf numFmtId="0" fontId="6" fillId="2" borderId="14" xfId="0" applyNumberFormat="1" applyFont="1" applyFill="1" applyBorder="1" applyAlignment="1" applyProtection="1"/>
    <xf numFmtId="0" fontId="3" fillId="2" borderId="4" xfId="0" applyNumberFormat="1" applyFont="1" applyFill="1" applyBorder="1" applyAlignment="1" applyProtection="1">
      <alignment horizontal="right" wrapText="1"/>
    </xf>
    <xf numFmtId="0" fontId="32" fillId="2" borderId="4" xfId="0" applyNumberFormat="1" applyFont="1" applyFill="1" applyBorder="1" applyAlignment="1" applyProtection="1">
      <alignment horizontal="right" wrapText="1"/>
    </xf>
    <xf numFmtId="0" fontId="6" fillId="2" borderId="3" xfId="0" applyNumberFormat="1" applyFont="1" applyFill="1" applyBorder="1" applyAlignment="1" applyProtection="1"/>
    <xf numFmtId="0" fontId="6" fillId="2" borderId="10" xfId="0" applyNumberFormat="1" applyFont="1" applyFill="1" applyBorder="1" applyAlignment="1" applyProtection="1"/>
    <xf numFmtId="0" fontId="6" fillId="2" borderId="6" xfId="0" applyNumberFormat="1" applyFont="1" applyFill="1" applyBorder="1" applyAlignment="1" applyProtection="1">
      <alignment horizontal="right" wrapText="1"/>
    </xf>
    <xf numFmtId="0" fontId="9" fillId="2" borderId="6" xfId="0" applyNumberFormat="1" applyFont="1" applyFill="1" applyBorder="1" applyAlignment="1" applyProtection="1">
      <alignment horizontal="right" wrapText="1"/>
    </xf>
    <xf numFmtId="0" fontId="11" fillId="3" borderId="2" xfId="0" applyNumberFormat="1" applyFont="1" applyFill="1" applyBorder="1" applyAlignment="1" applyProtection="1"/>
    <xf numFmtId="37" fontId="11" fillId="3" borderId="2" xfId="0" applyNumberFormat="1" applyFont="1" applyFill="1" applyBorder="1" applyAlignment="1" applyProtection="1"/>
    <xf numFmtId="37" fontId="8" fillId="3" borderId="2" xfId="0" applyNumberFormat="1" applyFont="1" applyFill="1" applyBorder="1" applyAlignment="1" applyProtection="1"/>
    <xf numFmtId="0" fontId="15" fillId="6" borderId="11" xfId="0" applyNumberFormat="1" applyFont="1" applyFill="1" applyBorder="1" applyAlignment="1" applyProtection="1">
      <alignment vertical="top" wrapText="1"/>
    </xf>
    <xf numFmtId="0" fontId="15" fillId="6" borderId="14" xfId="0" applyNumberFormat="1" applyFont="1" applyFill="1" applyBorder="1" applyAlignment="1" applyProtection="1">
      <alignment vertical="top" wrapText="1"/>
    </xf>
    <xf numFmtId="0" fontId="11" fillId="0" borderId="0" xfId="0" applyNumberFormat="1" applyFont="1" applyFill="1" applyAlignment="1" applyProtection="1">
      <alignment horizontal="left" wrapText="1"/>
    </xf>
    <xf numFmtId="0" fontId="10" fillId="0" borderId="2" xfId="0" applyNumberFormat="1" applyFont="1" applyFill="1" applyBorder="1" applyAlignment="1" applyProtection="1">
      <alignment horizontal="center" vertical="center"/>
    </xf>
    <xf numFmtId="0" fontId="10" fillId="0" borderId="0" xfId="0" applyNumberFormat="1" applyFont="1" applyFill="1" applyAlignment="1" applyProtection="1">
      <alignment horizontal="left"/>
    </xf>
    <xf numFmtId="0" fontId="10" fillId="0" borderId="0" xfId="0" applyNumberFormat="1" applyFont="1" applyFill="1" applyAlignment="1" applyProtection="1">
      <alignment horizontal="center" wrapText="1"/>
    </xf>
    <xf numFmtId="0" fontId="11" fillId="0" borderId="2" xfId="0" applyNumberFormat="1" applyFont="1" applyFill="1" applyBorder="1" applyAlignment="1" applyProtection="1">
      <alignment horizontal="left" wrapText="1"/>
      <protection locked="0"/>
    </xf>
    <xf numFmtId="0" fontId="11" fillId="0" borderId="7" xfId="0" applyNumberFormat="1" applyFont="1" applyFill="1" applyBorder="1" applyAlignment="1" applyProtection="1">
      <alignment horizontal="left" wrapText="1"/>
      <protection locked="0"/>
    </xf>
    <xf numFmtId="0" fontId="11" fillId="0" borderId="12" xfId="0" applyNumberFormat="1" applyFont="1" applyFill="1" applyBorder="1" applyAlignment="1" applyProtection="1">
      <alignment horizontal="left" wrapText="1"/>
    </xf>
    <xf numFmtId="0" fontId="11" fillId="0" borderId="3" xfId="0" applyNumberFormat="1" applyFont="1" applyFill="1" applyBorder="1" applyAlignment="1" applyProtection="1">
      <alignment horizontal="left" wrapText="1"/>
    </xf>
    <xf numFmtId="0" fontId="11" fillId="0" borderId="2" xfId="0" applyNumberFormat="1" applyFont="1" applyFill="1" applyBorder="1" applyAlignment="1" applyProtection="1">
      <alignment horizontal="left" wrapText="1"/>
    </xf>
    <xf numFmtId="0" fontId="7" fillId="10" borderId="7" xfId="0" applyNumberFormat="1" applyFont="1" applyFill="1" applyBorder="1" applyAlignment="1" applyProtection="1"/>
    <xf numFmtId="0" fontId="28" fillId="6" borderId="13" xfId="0" applyNumberFormat="1" applyFont="1" applyFill="1" applyBorder="1" applyAlignment="1" applyProtection="1"/>
    <xf numFmtId="0" fontId="28" fillId="6" borderId="0" xfId="0" applyNumberFormat="1" applyFont="1" applyFill="1" applyAlignment="1" applyProtection="1"/>
    <xf numFmtId="0" fontId="28" fillId="6" borderId="26" xfId="0" applyNumberFormat="1" applyFont="1" applyFill="1" applyBorder="1" applyAlignment="1" applyProtection="1"/>
    <xf numFmtId="0" fontId="28" fillId="6" borderId="22" xfId="0" applyNumberFormat="1" applyFont="1" applyFill="1" applyBorder="1" applyAlignment="1" applyProtection="1"/>
    <xf numFmtId="0" fontId="28" fillId="6" borderId="25" xfId="0" applyNumberFormat="1" applyFont="1" applyFill="1" applyBorder="1" applyAlignment="1" applyProtection="1">
      <alignment horizontal="right"/>
    </xf>
    <xf numFmtId="0" fontId="10" fillId="7" borderId="16" xfId="0" applyNumberFormat="1" applyFont="1" applyFill="1" applyBorder="1" applyAlignment="1" applyProtection="1"/>
    <xf numFmtId="0" fontId="11" fillId="7" borderId="23" xfId="0" applyNumberFormat="1" applyFont="1" applyFill="1" applyBorder="1" applyAlignment="1" applyProtection="1">
      <alignment horizontal="left"/>
    </xf>
    <xf numFmtId="0" fontId="10" fillId="7" borderId="23" xfId="0" applyNumberFormat="1" applyFont="1" applyFill="1" applyBorder="1" applyAlignment="1" applyProtection="1"/>
    <xf numFmtId="0" fontId="10" fillId="7" borderId="17" xfId="0" applyNumberFormat="1" applyFont="1" applyFill="1" applyBorder="1" applyAlignment="1" applyProtection="1"/>
    <xf numFmtId="0" fontId="10" fillId="7" borderId="24" xfId="0" applyNumberFormat="1" applyFont="1" applyFill="1" applyBorder="1" applyAlignment="1" applyProtection="1"/>
    <xf numFmtId="0" fontId="10" fillId="0" borderId="18" xfId="0" applyNumberFormat="1" applyFont="1" applyFill="1" applyBorder="1" applyAlignment="1" applyProtection="1">
      <alignment vertical="center" wrapText="1"/>
    </xf>
    <xf numFmtId="0" fontId="10" fillId="0" borderId="2"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xf>
    <xf numFmtId="0" fontId="10" fillId="0" borderId="2" xfId="0" applyNumberFormat="1" applyFont="1" applyFill="1" applyBorder="1" applyAlignment="1" applyProtection="1">
      <alignment vertical="center" wrapText="1"/>
    </xf>
    <xf numFmtId="0" fontId="10" fillId="0" borderId="19" xfId="0" applyNumberFormat="1" applyFont="1" applyFill="1" applyBorder="1" applyAlignment="1" applyProtection="1">
      <alignment horizontal="center" vertical="center"/>
    </xf>
    <xf numFmtId="0" fontId="11" fillId="11" borderId="20" xfId="0" applyNumberFormat="1" applyFont="1" applyFill="1" applyBorder="1" applyAlignment="1" applyProtection="1">
      <alignment horizontal="center"/>
    </xf>
    <xf numFmtId="0" fontId="35" fillId="0" borderId="2" xfId="0" applyNumberFormat="1" applyFont="1" applyFill="1" applyBorder="1" applyAlignment="1" applyProtection="1">
      <alignment horizontal="left" wrapText="1"/>
    </xf>
    <xf numFmtId="0" fontId="35" fillId="0" borderId="2" xfId="0" applyNumberFormat="1" applyFont="1" applyFill="1" applyBorder="1" applyAlignment="1" applyProtection="1">
      <alignment horizontal="center"/>
    </xf>
    <xf numFmtId="1" fontId="35" fillId="0" borderId="6" xfId="0" applyNumberFormat="1" applyFont="1" applyFill="1" applyBorder="1" applyAlignment="1" applyProtection="1">
      <alignment horizontal="center"/>
    </xf>
    <xf numFmtId="1" fontId="35" fillId="0" borderId="6" xfId="0" applyNumberFormat="1" applyFont="1" applyFill="1" applyBorder="1" applyAlignment="1" applyProtection="1"/>
    <xf numFmtId="1" fontId="35" fillId="0" borderId="19" xfId="0" applyNumberFormat="1" applyFont="1" applyFill="1" applyBorder="1" applyAlignment="1" applyProtection="1"/>
    <xf numFmtId="0" fontId="11" fillId="11" borderId="18" xfId="0" applyNumberFormat="1" applyFont="1" applyFill="1" applyBorder="1" applyAlignment="1" applyProtection="1">
      <alignment horizontal="center"/>
    </xf>
    <xf numFmtId="0" fontId="35" fillId="0" borderId="2" xfId="0" applyNumberFormat="1" applyFont="1" applyFill="1" applyBorder="1" applyAlignment="1" applyProtection="1">
      <alignment vertical="top" wrapText="1"/>
    </xf>
    <xf numFmtId="1" fontId="35" fillId="0" borderId="2" xfId="0" applyNumberFormat="1" applyFont="1" applyFill="1" applyBorder="1" applyAlignment="1" applyProtection="1">
      <alignment horizontal="center"/>
    </xf>
    <xf numFmtId="1" fontId="35" fillId="0" borderId="2" xfId="0" applyNumberFormat="1" applyFont="1" applyFill="1" applyBorder="1" applyAlignment="1" applyProtection="1"/>
    <xf numFmtId="0" fontId="35" fillId="0" borderId="7" xfId="0" applyNumberFormat="1" applyFont="1" applyFill="1" applyBorder="1" applyAlignment="1" applyProtection="1"/>
    <xf numFmtId="0" fontId="35" fillId="0" borderId="7" xfId="0" applyNumberFormat="1" applyFont="1" applyFill="1" applyBorder="1" applyAlignment="1" applyProtection="1">
      <alignment horizontal="center" wrapText="1"/>
    </xf>
    <xf numFmtId="1" fontId="35" fillId="0" borderId="7" xfId="0" applyNumberFormat="1" applyFont="1" applyFill="1" applyBorder="1" applyAlignment="1" applyProtection="1">
      <alignment horizontal="center" wrapText="1"/>
    </xf>
    <xf numFmtId="1" fontId="35" fillId="0" borderId="7" xfId="0" applyNumberFormat="1" applyFont="1" applyFill="1" applyBorder="1" applyAlignment="1" applyProtection="1">
      <alignment wrapText="1"/>
    </xf>
    <xf numFmtId="0" fontId="35" fillId="0" borderId="2" xfId="0" applyNumberFormat="1" applyFont="1" applyFill="1" applyBorder="1" applyAlignment="1" applyProtection="1"/>
    <xf numFmtId="0" fontId="35" fillId="0" borderId="8" xfId="0" applyNumberFormat="1" applyFont="1" applyFill="1" applyBorder="1" applyAlignment="1" applyProtection="1">
      <alignment wrapText="1"/>
    </xf>
    <xf numFmtId="0" fontId="35" fillId="0" borderId="8" xfId="0" applyNumberFormat="1" applyFont="1" applyFill="1" applyBorder="1" applyAlignment="1" applyProtection="1">
      <alignment vertical="top" wrapText="1"/>
    </xf>
    <xf numFmtId="0" fontId="11" fillId="0" borderId="17" xfId="0" applyNumberFormat="1" applyFont="1" applyFill="1" applyBorder="1" applyAlignment="1" applyProtection="1">
      <alignment vertical="top" wrapText="1"/>
    </xf>
    <xf numFmtId="0" fontId="35" fillId="0" borderId="17" xfId="0" applyNumberFormat="1" applyFont="1" applyFill="1" applyBorder="1" applyAlignment="1" applyProtection="1">
      <alignment vertical="top" wrapText="1"/>
    </xf>
    <xf numFmtId="0" fontId="11" fillId="0" borderId="0" xfId="0" applyNumberFormat="1" applyFont="1" applyFill="1" applyAlignment="1" applyProtection="1">
      <alignment vertical="top" wrapText="1"/>
    </xf>
    <xf numFmtId="0" fontId="35" fillId="0" borderId="0" xfId="0" applyNumberFormat="1" applyFont="1" applyFill="1" applyAlignment="1" applyProtection="1">
      <alignment vertical="top" wrapText="1"/>
    </xf>
    <xf numFmtId="37" fontId="8" fillId="15" borderId="2" xfId="0" applyNumberFormat="1" applyFont="1" applyFill="1" applyBorder="1" applyAlignment="1" applyProtection="1">
      <alignment horizontal="right"/>
      <protection locked="0"/>
    </xf>
    <xf numFmtId="37" fontId="24" fillId="9" borderId="2" xfId="0" applyNumberFormat="1" applyFont="1" applyFill="1" applyBorder="1" applyProtection="1">
      <protection locked="0"/>
    </xf>
    <xf numFmtId="37" fontId="8" fillId="0" borderId="2" xfId="0" applyNumberFormat="1" applyFont="1" applyBorder="1" applyProtection="1">
      <protection locked="0"/>
    </xf>
    <xf numFmtId="37" fontId="8" fillId="15" borderId="2" xfId="0" applyNumberFormat="1" applyFont="1" applyFill="1" applyBorder="1" applyProtection="1">
      <protection locked="0"/>
    </xf>
    <xf numFmtId="167" fontId="8" fillId="4" borderId="2" xfId="0" applyNumberFormat="1" applyFont="1" applyFill="1" applyBorder="1" applyProtection="1">
      <protection locked="0"/>
    </xf>
    <xf numFmtId="37" fontId="8" fillId="4" borderId="2" xfId="0" applyNumberFormat="1" applyFont="1" applyFill="1" applyBorder="1" applyProtection="1">
      <protection locked="0"/>
    </xf>
    <xf numFmtId="0" fontId="1" fillId="9" borderId="0" xfId="0" applyNumberFormat="1" applyFont="1" applyFill="1" applyAlignment="1" applyProtection="1">
      <alignment horizontal="left"/>
    </xf>
    <xf numFmtId="0" fontId="1" fillId="9" borderId="8" xfId="0" applyNumberFormat="1" applyFont="1" applyFill="1" applyBorder="1" applyAlignment="1" applyProtection="1">
      <alignment horizontal="left" wrapText="1"/>
    </xf>
    <xf numFmtId="0" fontId="1" fillId="15" borderId="8" xfId="0" applyNumberFormat="1" applyFont="1" applyFill="1" applyBorder="1" applyAlignment="1" applyProtection="1">
      <alignment horizontal="left" wrapText="1"/>
    </xf>
    <xf numFmtId="0" fontId="1" fillId="9" borderId="8" xfId="0" applyNumberFormat="1" applyFont="1" applyFill="1" applyBorder="1" applyAlignment="1" applyProtection="1">
      <alignment horizontal="left" vertical="center" wrapText="1"/>
    </xf>
    <xf numFmtId="0" fontId="2" fillId="15" borderId="0" xfId="0" applyNumberFormat="1" applyFont="1" applyFill="1" applyAlignment="1" applyProtection="1">
      <alignment horizontal="left" wrapText="1"/>
    </xf>
    <xf numFmtId="0" fontId="13" fillId="15" borderId="8" xfId="0" applyNumberFormat="1" applyFont="1" applyFill="1" applyBorder="1" applyAlignment="1" applyProtection="1">
      <alignment horizontal="left" wrapText="1"/>
    </xf>
    <xf numFmtId="0" fontId="13" fillId="9" borderId="8" xfId="0" applyNumberFormat="1" applyFont="1" applyFill="1" applyBorder="1" applyAlignment="1" applyProtection="1">
      <alignment horizontal="left" wrapText="1"/>
    </xf>
    <xf numFmtId="0" fontId="0" fillId="0" borderId="0" xfId="0" applyNumberFormat="1" applyFill="1" applyAlignment="1" applyProtection="1">
      <alignment horizontal="left" wrapText="1"/>
    </xf>
    <xf numFmtId="0" fontId="10" fillId="8" borderId="7" xfId="0" applyNumberFormat="1" applyFont="1" applyFill="1" applyBorder="1" applyAlignment="1" applyProtection="1">
      <alignment horizontal="left" wrapText="1"/>
    </xf>
    <xf numFmtId="0" fontId="10" fillId="8" borderId="8" xfId="0" applyNumberFormat="1" applyFont="1" applyFill="1" applyBorder="1" applyAlignment="1" applyProtection="1">
      <alignment horizontal="left" wrapText="1"/>
    </xf>
    <xf numFmtId="0" fontId="10" fillId="8" borderId="9" xfId="0" applyNumberFormat="1" applyFont="1" applyFill="1" applyBorder="1" applyAlignment="1" applyProtection="1">
      <alignment horizontal="left" wrapText="1"/>
    </xf>
    <xf numFmtId="0" fontId="9" fillId="6" borderId="12" xfId="0" applyNumberFormat="1" applyFont="1" applyFill="1" applyBorder="1" applyAlignment="1" applyProtection="1">
      <alignment horizontal="left" vertical="top" wrapText="1"/>
    </xf>
    <xf numFmtId="0" fontId="10" fillId="0" borderId="7" xfId="0" applyFont="1" applyFill="1" applyBorder="1" applyAlignment="1" applyProtection="1">
      <alignment wrapText="1"/>
    </xf>
    <xf numFmtId="0" fontId="10" fillId="0" borderId="8" xfId="0" applyNumberFormat="1" applyFont="1" applyFill="1" applyBorder="1" applyAlignment="1" applyProtection="1">
      <alignment wrapText="1"/>
    </xf>
    <xf numFmtId="0" fontId="10" fillId="8" borderId="8" xfId="0" applyNumberFormat="1" applyFont="1" applyFill="1" applyBorder="1" applyAlignment="1" applyProtection="1">
      <alignment wrapText="1"/>
    </xf>
    <xf numFmtId="0" fontId="10" fillId="8" borderId="7" xfId="0" applyNumberFormat="1" applyFont="1" applyFill="1" applyBorder="1" applyAlignment="1" applyProtection="1">
      <alignment wrapText="1"/>
    </xf>
    <xf numFmtId="0" fontId="32" fillId="6" borderId="2" xfId="0" applyNumberFormat="1" applyFont="1" applyFill="1" applyBorder="1" applyAlignment="1" applyProtection="1">
      <alignment horizontal="center" vertical="center"/>
    </xf>
    <xf numFmtId="0" fontId="0" fillId="0" borderId="12" xfId="0" applyNumberFormat="1" applyFill="1" applyBorder="1" applyAlignment="1" applyProtection="1">
      <alignment vertical="top" wrapText="1"/>
    </xf>
    <xf numFmtId="0" fontId="9" fillId="6" borderId="0" xfId="0" applyNumberFormat="1" applyFont="1" applyFill="1" applyAlignment="1" applyProtection="1">
      <alignment horizontal="center" vertical="top" wrapText="1"/>
    </xf>
    <xf numFmtId="0" fontId="32" fillId="6" borderId="3" xfId="0" applyNumberFormat="1" applyFont="1" applyFill="1" applyBorder="1" applyAlignment="1" applyProtection="1">
      <alignment horizontal="center" wrapText="1"/>
    </xf>
    <xf numFmtId="0" fontId="11" fillId="0" borderId="7"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wrapText="1"/>
    </xf>
    <xf numFmtId="0" fontId="11" fillId="4" borderId="7" xfId="0" applyNumberFormat="1" applyFont="1" applyFill="1" applyBorder="1" applyAlignment="1" applyProtection="1">
      <alignment horizontal="left" wrapText="1"/>
    </xf>
    <xf numFmtId="0" fontId="11" fillId="4" borderId="8" xfId="0" applyNumberFormat="1" applyFont="1" applyFill="1" applyBorder="1" applyAlignment="1" applyProtection="1">
      <alignment horizontal="left" wrapText="1"/>
    </xf>
    <xf numFmtId="0" fontId="9" fillId="6" borderId="0" xfId="0" applyNumberFormat="1" applyFont="1" applyFill="1" applyAlignment="1" applyProtection="1">
      <alignment horizontal="left" vertical="top" wrapText="1"/>
    </xf>
    <xf numFmtId="0" fontId="6" fillId="2" borderId="12" xfId="0" applyNumberFormat="1" applyFont="1" applyFill="1" applyBorder="1" applyAlignment="1" applyProtection="1">
      <alignment horizontal="left" vertical="top" wrapText="1"/>
    </xf>
    <xf numFmtId="0" fontId="6" fillId="2" borderId="0" xfId="0" applyNumberFormat="1" applyFont="1" applyFill="1" applyAlignment="1" applyProtection="1">
      <alignment horizontal="center"/>
    </xf>
    <xf numFmtId="0" fontId="6" fillId="2" borderId="14" xfId="0" applyNumberFormat="1" applyFont="1" applyFill="1" applyBorder="1" applyAlignment="1" applyProtection="1">
      <alignment horizontal="center"/>
    </xf>
    <xf numFmtId="0" fontId="9" fillId="6" borderId="12" xfId="0" applyNumberFormat="1" applyFont="1" applyFill="1" applyBorder="1" applyAlignment="1" applyProtection="1">
      <alignment horizontal="center"/>
    </xf>
    <xf numFmtId="0" fontId="9" fillId="6" borderId="11" xfId="0" applyNumberFormat="1" applyFont="1" applyFill="1" applyBorder="1" applyAlignment="1" applyProtection="1">
      <alignment horizontal="center"/>
    </xf>
    <xf numFmtId="0" fontId="6" fillId="2" borderId="12" xfId="0" applyNumberFormat="1" applyFont="1" applyFill="1" applyBorder="1" applyAlignment="1" applyProtection="1">
      <alignment horizontal="center"/>
    </xf>
    <xf numFmtId="0" fontId="6" fillId="2" borderId="11" xfId="0" applyNumberFormat="1" applyFont="1" applyFill="1" applyBorder="1" applyAlignment="1" applyProtection="1">
      <alignment horizontal="center"/>
    </xf>
    <xf numFmtId="0" fontId="11" fillId="0" borderId="0" xfId="0" applyNumberFormat="1" applyFont="1" applyFill="1" applyAlignment="1" applyProtection="1">
      <alignment horizontal="center" wrapText="1"/>
    </xf>
    <xf numFmtId="0" fontId="36" fillId="0" borderId="0" xfId="0" applyNumberFormat="1" applyFont="1" applyFill="1" applyAlignment="1" applyProtection="1">
      <alignment horizontal="center"/>
    </xf>
    <xf numFmtId="0" fontId="37" fillId="6" borderId="28" xfId="0" applyNumberFormat="1" applyFont="1" applyFill="1" applyBorder="1" applyAlignment="1" applyProtection="1">
      <alignment horizontal="center"/>
    </xf>
    <xf numFmtId="0" fontId="37" fillId="6" borderId="22" xfId="0" applyNumberFormat="1" applyFont="1" applyFill="1" applyBorder="1" applyAlignment="1" applyProtection="1">
      <alignment horizontal="center"/>
    </xf>
    <xf numFmtId="0" fontId="35" fillId="0" borderId="21" xfId="0" applyNumberFormat="1" applyFont="1" applyFill="1" applyBorder="1" applyAlignment="1" applyProtection="1">
      <alignment horizontal="left" vertical="top" wrapText="1"/>
    </xf>
    <xf numFmtId="0" fontId="35" fillId="0" borderId="27" xfId="0" applyNumberFormat="1" applyFont="1" applyFill="1" applyBorder="1" applyAlignment="1" applyProtection="1">
      <alignment horizontal="left" vertical="top" wrapText="1"/>
    </xf>
    <xf numFmtId="0" fontId="10" fillId="0" borderId="2"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xf>
    <xf numFmtId="0" fontId="35" fillId="0" borderId="7" xfId="0" applyNumberFormat="1" applyFont="1" applyFill="1" applyBorder="1" applyAlignment="1" applyProtection="1">
      <alignment wrapText="1"/>
    </xf>
    <xf numFmtId="0" fontId="35" fillId="0" borderId="9" xfId="0" applyNumberFormat="1" applyFont="1" applyFill="1" applyBorder="1" applyAlignment="1" applyProtection="1">
      <alignment wrapText="1"/>
    </xf>
    <xf numFmtId="0" fontId="35" fillId="0" borderId="7" xfId="0" applyNumberFormat="1" applyFont="1" applyFill="1" applyBorder="1" applyAlignment="1" applyProtection="1">
      <alignment vertical="top" wrapText="1"/>
    </xf>
    <xf numFmtId="0" fontId="35" fillId="0" borderId="9" xfId="0" applyNumberFormat="1" applyFont="1" applyFill="1" applyBorder="1" applyAlignment="1" applyProtection="1">
      <alignment vertical="top" wrapText="1"/>
    </xf>
    <xf numFmtId="0" fontId="35" fillId="0" borderId="7" xfId="0" applyNumberFormat="1" applyFont="1" applyFill="1" applyBorder="1" applyAlignment="1" applyProtection="1"/>
    <xf numFmtId="0" fontId="35" fillId="0" borderId="8" xfId="0" applyNumberFormat="1" applyFont="1" applyFill="1" applyBorder="1" applyAlignment="1" applyProtection="1"/>
    <xf numFmtId="0" fontId="35" fillId="0" borderId="9" xfId="0" applyNumberFormat="1" applyFont="1" applyFill="1" applyBorder="1" applyAlignment="1" applyProtection="1"/>
  </cellXfs>
  <cellStyles count="9">
    <cellStyle name="Normal" xfId="0" builtinId="0"/>
    <cellStyle name="Normal 2" xfId="1"/>
    <cellStyle name="Normal 2 2" xfId="3"/>
    <cellStyle name="Normal 3" xfId="2"/>
    <cellStyle name="Normal 4" xfId="4"/>
    <cellStyle name="Normal 5" xfId="5"/>
    <cellStyle name="Percent 2" xfId="6"/>
    <cellStyle name="Percent 3" xfId="7"/>
    <cellStyle name="Percent 4" xfId="8"/>
  </cellStyles>
  <dxfs count="2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ont>
        <color rgb="FFFF0000"/>
      </font>
    </dxf>
    <dxf>
      <font>
        <color indexed="47"/>
      </font>
    </dxf>
  </dxfs>
  <tableStyles count="0" defaultTableStyle="TableStyleMedium2" defaultPivotStyle="PivotStyleLight16"/>
  <colors>
    <mruColors>
      <color rgb="FF0000FF"/>
      <color rgb="FFFFFF66"/>
      <color rgb="FF647B96"/>
      <color rgb="FFFFFF99"/>
      <color rgb="FFC0C0C0"/>
      <color rgb="FFDDE1EB"/>
      <color rgb="FFAFC0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esa.ac.uk/index.php?option=com_collns&amp;task=show_colln&amp;Itemid=232&amp;c=C15031&amp;s=5&amp;wvy=any&amp;wvs=5&amp;isme=1" TargetMode="External"/><Relationship Id="rId1" Type="http://schemas.openxmlformats.org/officeDocument/2006/relationships/hyperlink" Target="mailto:liaison@hesa.ac.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60"/>
  <sheetViews>
    <sheetView showGridLines="0" zoomScale="70" zoomScaleNormal="70" workbookViewId="0">
      <selection activeCell="A57" sqref="A57:XFD57"/>
    </sheetView>
  </sheetViews>
  <sheetFormatPr defaultColWidth="9.85546875" defaultRowHeight="12.75" x14ac:dyDescent="0.2"/>
  <cols>
    <col min="1" max="1" width="24.7109375" style="33" customWidth="1"/>
    <col min="2" max="2" width="72.7109375" style="33" customWidth="1"/>
    <col min="3" max="3" width="26" style="33" customWidth="1"/>
    <col min="4" max="4" width="25.42578125" style="33" customWidth="1"/>
    <col min="5" max="5" width="24.7109375" style="33" customWidth="1"/>
    <col min="6" max="6" width="19.7109375" style="33" customWidth="1"/>
    <col min="7" max="7" width="10.5703125" style="33" customWidth="1"/>
    <col min="8" max="8" width="9.85546875" style="33" customWidth="1"/>
    <col min="9" max="9" width="26" style="90" customWidth="1"/>
    <col min="10" max="10" width="15.5703125" style="33" customWidth="1"/>
    <col min="11" max="11" width="19.85546875" style="33" customWidth="1"/>
    <col min="12" max="12" width="9.85546875" style="33" customWidth="1"/>
    <col min="13" max="16384" width="9.85546875" style="33"/>
  </cols>
  <sheetData>
    <row r="1" spans="1:11" customFormat="1" ht="24.95" customHeight="1" x14ac:dyDescent="0.25">
      <c r="A1" s="34" t="s">
        <v>0</v>
      </c>
      <c r="B1" s="35"/>
      <c r="C1" s="36" t="s">
        <v>1</v>
      </c>
      <c r="D1" s="37">
        <v>1.4</v>
      </c>
      <c r="E1" s="38"/>
      <c r="F1" s="38"/>
      <c r="G1" s="38"/>
      <c r="H1" s="38"/>
      <c r="I1" s="39"/>
      <c r="J1" s="38"/>
    </row>
    <row r="2" spans="1:11" customFormat="1" ht="24.75" customHeight="1" x14ac:dyDescent="0.25">
      <c r="A2" s="40" t="s">
        <v>2</v>
      </c>
      <c r="B2" s="41" t="s">
        <v>3</v>
      </c>
      <c r="C2" s="42" t="s">
        <v>4</v>
      </c>
      <c r="D2" s="43">
        <f>COUNTIFS(G24:G156,"=Error",H24:H156,"=FAIL")</f>
        <v>0</v>
      </c>
      <c r="E2" s="44"/>
      <c r="F2" s="44"/>
      <c r="G2" s="44"/>
      <c r="H2" s="44"/>
      <c r="I2" s="45"/>
      <c r="J2" s="44"/>
    </row>
    <row r="3" spans="1:11" x14ac:dyDescent="0.2">
      <c r="A3" s="46" t="s">
        <v>5</v>
      </c>
      <c r="B3" s="47" t="s">
        <v>6</v>
      </c>
      <c r="C3" s="42" t="s">
        <v>7</v>
      </c>
      <c r="D3" s="42">
        <f>COUNTIFS(G24:G156,"=Warning",H24:H156,"=FAIL")</f>
        <v>0</v>
      </c>
      <c r="E3" s="44"/>
      <c r="F3" s="44"/>
      <c r="G3" s="44"/>
      <c r="H3" s="44"/>
      <c r="I3" s="45"/>
      <c r="J3" s="44"/>
    </row>
    <row r="4" spans="1:11" x14ac:dyDescent="0.2">
      <c r="A4" s="46" t="s">
        <v>8</v>
      </c>
      <c r="B4" s="48" t="s">
        <v>9</v>
      </c>
      <c r="C4" s="49"/>
      <c r="D4" s="49"/>
      <c r="E4" s="44"/>
      <c r="F4" s="44"/>
      <c r="G4" s="44"/>
      <c r="H4" s="44"/>
      <c r="I4" s="45"/>
      <c r="J4" s="44"/>
    </row>
    <row r="5" spans="1:11" customFormat="1" ht="25.5" customHeight="1" x14ac:dyDescent="0.25">
      <c r="A5" s="50" t="s">
        <v>10</v>
      </c>
      <c r="B5" s="51">
        <v>15031</v>
      </c>
      <c r="C5" s="52"/>
      <c r="D5" s="53"/>
      <c r="E5" s="54"/>
      <c r="F5" s="54"/>
      <c r="G5" s="54"/>
      <c r="H5" s="54"/>
      <c r="I5" s="55"/>
      <c r="J5" s="54"/>
    </row>
    <row r="6" spans="1:11" customFormat="1" ht="15.75" hidden="1" customHeight="1" x14ac:dyDescent="0.25">
      <c r="A6" s="526"/>
      <c r="B6" s="526"/>
      <c r="C6" s="56"/>
      <c r="D6" s="53"/>
      <c r="E6" s="54"/>
      <c r="F6" s="54"/>
      <c r="G6" s="54"/>
      <c r="H6" s="54"/>
      <c r="I6" s="55"/>
      <c r="J6" s="54"/>
    </row>
    <row r="7" spans="1:11" hidden="1" x14ac:dyDescent="0.2"/>
    <row r="8" spans="1:11" customFormat="1" ht="15.75" customHeight="1" x14ac:dyDescent="0.25">
      <c r="A8" s="57"/>
      <c r="B8" s="58"/>
      <c r="C8" s="56"/>
      <c r="D8" s="59"/>
      <c r="E8" s="60"/>
      <c r="F8" s="60"/>
      <c r="G8" s="59"/>
    </row>
    <row r="9" spans="1:11" customFormat="1" ht="15.75" customHeight="1" x14ac:dyDescent="0.25">
      <c r="A9" s="54" t="s">
        <v>11</v>
      </c>
      <c r="B9" s="61"/>
      <c r="C9" s="61"/>
      <c r="D9" s="59"/>
      <c r="E9" s="60"/>
      <c r="F9" s="60"/>
      <c r="G9" s="59"/>
    </row>
    <row r="10" spans="1:11" customFormat="1" ht="15.75" customHeight="1" x14ac:dyDescent="0.25">
      <c r="A10" s="54"/>
      <c r="B10" s="61"/>
      <c r="C10" s="61"/>
      <c r="D10" s="59"/>
      <c r="E10" s="60"/>
      <c r="F10" s="60"/>
      <c r="G10" s="59"/>
    </row>
    <row r="11" spans="1:11" customFormat="1" ht="15.75" customHeight="1" x14ac:dyDescent="0.25">
      <c r="A11" s="33" t="s">
        <v>12</v>
      </c>
      <c r="B11" s="61"/>
      <c r="C11" s="61"/>
      <c r="D11" s="59"/>
      <c r="E11" s="60"/>
      <c r="F11" s="60"/>
      <c r="G11" s="59"/>
    </row>
    <row r="12" spans="1:11" x14ac:dyDescent="0.2">
      <c r="A12" s="33" t="s">
        <v>13</v>
      </c>
      <c r="B12" s="62"/>
      <c r="C12" s="57"/>
      <c r="D12" s="57"/>
      <c r="E12" s="57"/>
      <c r="F12" s="57"/>
      <c r="G12" s="57"/>
    </row>
    <row r="13" spans="1:11" x14ac:dyDescent="0.2">
      <c r="A13" s="33" t="s">
        <v>14</v>
      </c>
      <c r="B13" s="63"/>
      <c r="D13" s="64"/>
      <c r="E13" s="65"/>
      <c r="F13" s="64"/>
      <c r="G13" s="66"/>
    </row>
    <row r="14" spans="1:11" x14ac:dyDescent="0.2">
      <c r="A14" s="33" t="s">
        <v>15</v>
      </c>
      <c r="B14" s="63"/>
      <c r="D14" s="65"/>
      <c r="E14" s="65"/>
      <c r="F14" s="65"/>
      <c r="G14" s="67"/>
      <c r="H14" s="54"/>
      <c r="I14" s="55"/>
      <c r="J14" s="54"/>
      <c r="K14" s="54"/>
    </row>
    <row r="15" spans="1:11" x14ac:dyDescent="0.2">
      <c r="B15" s="63"/>
      <c r="D15" s="64"/>
      <c r="E15" s="64"/>
      <c r="F15" s="64"/>
      <c r="G15" s="66"/>
    </row>
    <row r="16" spans="1:11" x14ac:dyDescent="0.2">
      <c r="A16" s="33" t="s">
        <v>16</v>
      </c>
      <c r="B16" s="63"/>
      <c r="D16" s="64"/>
      <c r="E16" s="64"/>
      <c r="F16" s="64"/>
      <c r="G16" s="66"/>
    </row>
    <row r="17" spans="1:11" x14ac:dyDescent="0.2">
      <c r="A17" s="68" t="s">
        <v>17</v>
      </c>
      <c r="B17" s="63"/>
      <c r="D17" s="64"/>
      <c r="E17" s="64"/>
      <c r="F17" s="64"/>
      <c r="G17" s="66"/>
    </row>
    <row r="18" spans="1:11" x14ac:dyDescent="0.2">
      <c r="A18" s="68"/>
      <c r="B18" s="63"/>
      <c r="D18" s="64"/>
      <c r="E18" s="64"/>
      <c r="F18" s="64"/>
      <c r="G18" s="66"/>
    </row>
    <row r="19" spans="1:11" customFormat="1" ht="12.75" customHeight="1" x14ac:dyDescent="0.25">
      <c r="A19" s="69"/>
      <c r="B19" s="62"/>
      <c r="C19" s="70"/>
      <c r="D19" s="70"/>
      <c r="E19" s="71"/>
      <c r="F19" s="71"/>
      <c r="G19" s="71"/>
    </row>
    <row r="20" spans="1:11" customFormat="1" ht="12.75" customHeight="1" x14ac:dyDescent="0.25">
      <c r="A20" s="72" t="s">
        <v>18</v>
      </c>
      <c r="B20" s="72"/>
      <c r="C20" s="73"/>
      <c r="D20" s="74"/>
      <c r="E20" s="74"/>
      <c r="F20" s="74"/>
      <c r="G20" s="74"/>
      <c r="H20" s="74"/>
      <c r="I20" s="74"/>
      <c r="J20" s="55"/>
      <c r="K20" s="54"/>
    </row>
    <row r="21" spans="1:11" x14ac:dyDescent="0.2">
      <c r="A21" s="75"/>
      <c r="B21" s="76"/>
      <c r="C21" s="77"/>
      <c r="D21" s="77"/>
      <c r="E21" s="77"/>
      <c r="F21" s="77"/>
      <c r="G21" s="77"/>
      <c r="H21" s="77"/>
      <c r="I21" s="77"/>
      <c r="J21" s="55"/>
      <c r="K21" s="54"/>
    </row>
    <row r="22" spans="1:11" x14ac:dyDescent="0.2">
      <c r="A22" s="78"/>
      <c r="B22" s="79"/>
      <c r="C22" s="80"/>
      <c r="D22" s="81"/>
      <c r="E22" s="81"/>
      <c r="F22" s="80"/>
      <c r="G22" s="80"/>
      <c r="H22" s="80"/>
      <c r="I22" s="80"/>
      <c r="J22" s="55"/>
      <c r="K22" s="82"/>
    </row>
    <row r="23" spans="1:11" x14ac:dyDescent="0.2">
      <c r="A23" s="83" t="s">
        <v>19</v>
      </c>
      <c r="B23" s="57" t="s">
        <v>20</v>
      </c>
      <c r="C23" s="57"/>
      <c r="D23" s="84"/>
      <c r="E23" s="56" t="s">
        <v>21</v>
      </c>
      <c r="F23" s="56"/>
      <c r="G23" s="56" t="s">
        <v>22</v>
      </c>
      <c r="H23" s="85" t="s">
        <v>23</v>
      </c>
      <c r="I23" s="86"/>
      <c r="J23" s="87"/>
      <c r="K23" s="88"/>
    </row>
    <row r="24" spans="1:11" hidden="1" x14ac:dyDescent="0.2">
      <c r="B24" s="89"/>
      <c r="C24" s="89"/>
      <c r="D24" s="89"/>
      <c r="E24" s="89"/>
      <c r="F24" s="89"/>
      <c r="G24" s="89"/>
      <c r="H24" s="89"/>
      <c r="I24" s="90">
        <f>C6</f>
        <v>0</v>
      </c>
      <c r="K24" s="91"/>
    </row>
    <row r="25" spans="1:11" x14ac:dyDescent="0.2">
      <c r="A25" s="92" t="s">
        <v>24</v>
      </c>
      <c r="B25" s="89" t="s">
        <v>25</v>
      </c>
      <c r="C25" s="89"/>
      <c r="D25" s="89"/>
      <c r="E25" s="92" t="s">
        <v>26</v>
      </c>
      <c r="F25" s="92"/>
      <c r="G25" s="92" t="s">
        <v>27</v>
      </c>
      <c r="H25" s="89" t="str">
        <f>IF(Table_1_UK!H6&lt;&gt;0,"PASS","FAIL")</f>
        <v>PASS</v>
      </c>
      <c r="I25" s="90">
        <f>Table_1_UK!H6</f>
        <v>252493</v>
      </c>
    </row>
    <row r="26" spans="1:11" x14ac:dyDescent="0.2">
      <c r="A26" s="92" t="s">
        <v>28</v>
      </c>
      <c r="B26" s="89" t="s">
        <v>29</v>
      </c>
      <c r="C26" s="89"/>
      <c r="D26" s="89"/>
      <c r="E26" s="92" t="s">
        <v>30</v>
      </c>
      <c r="F26" s="92"/>
      <c r="G26" s="92" t="s">
        <v>27</v>
      </c>
      <c r="H26" s="89" t="str">
        <f>IF(Table_1_UK!H7=0,"FAIL","PASS")</f>
        <v>PASS</v>
      </c>
      <c r="I26" s="90">
        <f>Table_1_UK!H7</f>
        <v>194514</v>
      </c>
    </row>
    <row r="27" spans="1:11" x14ac:dyDescent="0.2">
      <c r="A27" s="93" t="s">
        <v>31</v>
      </c>
      <c r="B27" s="94" t="s">
        <v>32</v>
      </c>
      <c r="C27" s="89"/>
      <c r="D27" s="89"/>
      <c r="E27" s="92" t="s">
        <v>33</v>
      </c>
      <c r="F27" s="92"/>
      <c r="G27" s="93" t="s">
        <v>34</v>
      </c>
      <c r="H27" s="94" t="str">
        <f>IF(Table_1_UK!H8&lt;&gt;0,"PASS","FAIL")</f>
        <v>PASS</v>
      </c>
      <c r="I27" s="90">
        <f>Table_1_UK!H8</f>
        <v>272895</v>
      </c>
    </row>
    <row r="28" spans="1:11" x14ac:dyDescent="0.2">
      <c r="A28" s="93" t="s">
        <v>35</v>
      </c>
      <c r="B28" s="94" t="s">
        <v>36</v>
      </c>
      <c r="C28" s="89"/>
      <c r="D28" s="89"/>
      <c r="E28" s="92" t="s">
        <v>37</v>
      </c>
      <c r="F28" s="92"/>
      <c r="G28" s="93" t="s">
        <v>27</v>
      </c>
      <c r="H28" s="94" t="str">
        <f>IF(Table_1_UK!H9&lt;&gt;0,"PASS","FAIL")</f>
        <v>PASS</v>
      </c>
      <c r="I28" s="90">
        <f>Table_1_UK!H9</f>
        <v>163805</v>
      </c>
    </row>
    <row r="29" spans="1:11" x14ac:dyDescent="0.2">
      <c r="A29" s="93" t="s">
        <v>38</v>
      </c>
      <c r="B29" s="94" t="s">
        <v>39</v>
      </c>
      <c r="C29" s="89"/>
      <c r="D29" s="89"/>
      <c r="E29" s="92" t="s">
        <v>40</v>
      </c>
      <c r="F29" s="92"/>
      <c r="G29" s="93" t="s">
        <v>34</v>
      </c>
      <c r="H29" s="94" t="str">
        <f>IF(Table_1_UK!H10&lt;&gt;0,"PASS","FAIL")</f>
        <v>PASS</v>
      </c>
      <c r="I29" s="90">
        <f>Table_1_UK!H10</f>
        <v>13284</v>
      </c>
    </row>
    <row r="30" spans="1:11" x14ac:dyDescent="0.2">
      <c r="A30" s="93" t="s">
        <v>41</v>
      </c>
      <c r="B30" s="94" t="s">
        <v>42</v>
      </c>
      <c r="C30" s="89"/>
      <c r="D30" s="89"/>
      <c r="E30" s="92" t="s">
        <v>43</v>
      </c>
      <c r="F30" s="92"/>
      <c r="G30" s="93" t="s">
        <v>34</v>
      </c>
      <c r="H30" s="94" t="str">
        <f>IF(Table_1_UK!H12&lt;&gt;0,"PASS","FAIL")</f>
        <v>PASS</v>
      </c>
      <c r="I30" s="90">
        <f>Table_1_UK!H12</f>
        <v>11474</v>
      </c>
      <c r="K30" s="91"/>
    </row>
    <row r="31" spans="1:11" x14ac:dyDescent="0.2">
      <c r="A31" s="93" t="s">
        <v>44</v>
      </c>
      <c r="B31" s="94" t="s">
        <v>45</v>
      </c>
      <c r="C31" s="89"/>
      <c r="D31" s="89"/>
      <c r="E31" s="92" t="s">
        <v>46</v>
      </c>
      <c r="F31" s="92"/>
      <c r="G31" s="93" t="s">
        <v>27</v>
      </c>
      <c r="H31" s="94" t="str">
        <f>IF(Table_1_UK!H13&lt;&gt;0,"PASS","FAIL")</f>
        <v>PASS</v>
      </c>
      <c r="I31" s="90">
        <f>Table_1_UK!H13</f>
        <v>908465</v>
      </c>
    </row>
    <row r="32" spans="1:11" x14ac:dyDescent="0.2">
      <c r="A32" s="93" t="s">
        <v>47</v>
      </c>
      <c r="B32" s="94" t="s">
        <v>48</v>
      </c>
      <c r="C32" s="89"/>
      <c r="D32" s="89"/>
      <c r="E32" s="92" t="s">
        <v>49</v>
      </c>
      <c r="F32" s="92"/>
      <c r="G32" s="93" t="s">
        <v>27</v>
      </c>
      <c r="H32" s="94" t="str">
        <f>IF(Table_1_UK!I13&lt;&gt;0,"PASS","FAIL")</f>
        <v>PASS</v>
      </c>
      <c r="I32" s="90">
        <f>Table_1_UK!I13</f>
        <v>846352</v>
      </c>
    </row>
    <row r="33" spans="1:11" x14ac:dyDescent="0.2">
      <c r="A33" s="93" t="s">
        <v>50</v>
      </c>
      <c r="B33" s="94" t="s">
        <v>51</v>
      </c>
      <c r="C33" s="89"/>
      <c r="D33" s="89"/>
      <c r="E33" s="92" t="s">
        <v>52</v>
      </c>
      <c r="F33" s="92"/>
      <c r="G33" s="93" t="s">
        <v>27</v>
      </c>
      <c r="H33" s="94" t="str">
        <f>IF(Table_1_UK!H21&lt;&gt;0,"PASS","FAIL")</f>
        <v>PASS</v>
      </c>
      <c r="I33" s="90">
        <f>Table_1_UK!H21</f>
        <v>843993</v>
      </c>
    </row>
    <row r="34" spans="1:11" x14ac:dyDescent="0.2">
      <c r="A34" s="93" t="s">
        <v>53</v>
      </c>
      <c r="B34" s="94" t="s">
        <v>54</v>
      </c>
      <c r="C34" s="89"/>
      <c r="D34" s="89"/>
      <c r="E34" s="92" t="s">
        <v>55</v>
      </c>
      <c r="F34" s="92"/>
      <c r="G34" s="93" t="s">
        <v>27</v>
      </c>
      <c r="H34" s="94" t="str">
        <f>IF(Table_1_UK!I21&lt;&gt;0,"PASS","FAIL")</f>
        <v>PASS</v>
      </c>
      <c r="I34" s="90">
        <f>Table_1_UK!I21</f>
        <v>830621</v>
      </c>
    </row>
    <row r="35" spans="1:11" customFormat="1" ht="25.5" customHeight="1" x14ac:dyDescent="0.25">
      <c r="A35" s="93" t="s">
        <v>56</v>
      </c>
      <c r="B35" s="528" t="s">
        <v>57</v>
      </c>
      <c r="C35" s="523"/>
      <c r="D35" s="523"/>
      <c r="E35" s="95" t="s">
        <v>58</v>
      </c>
      <c r="F35" s="92"/>
      <c r="G35" s="93" t="s">
        <v>34</v>
      </c>
      <c r="H35" s="94" t="str">
        <f>IF(AND(OR(Table_1_UK!H33=0,Table_5_UK!T61&lt;&gt;0),OR(Table_5_UK!T61=0,Table_1_UK!H33&lt;&gt;0)),"PASS","FAIL")</f>
        <v>PASS</v>
      </c>
      <c r="I35" s="90" t="str">
        <f>(Table_1_UK!H33&amp;", "&amp;Table_5_UK!T61)</f>
        <v>-3932, 19011</v>
      </c>
      <c r="J35" s="33"/>
      <c r="K35" s="33"/>
    </row>
    <row r="36" spans="1:11" customFormat="1" ht="25.5" customHeight="1" x14ac:dyDescent="0.25">
      <c r="A36" s="93" t="s">
        <v>59</v>
      </c>
      <c r="B36" s="527" t="s">
        <v>60</v>
      </c>
      <c r="C36" s="524"/>
      <c r="D36" s="524"/>
      <c r="E36" s="96" t="s">
        <v>61</v>
      </c>
      <c r="F36" s="97"/>
      <c r="G36" s="94" t="s">
        <v>27</v>
      </c>
      <c r="H36" s="94" t="str">
        <f>IF(Table_1_UK!H43=Table_1_UK!H52,"PASS","FAIL")</f>
        <v>PASS</v>
      </c>
      <c r="I36" s="90" t="str">
        <f>(Table_1_UK!H43&amp;", "&amp;Table_1_UK!H52)</f>
        <v>56182, 56182</v>
      </c>
      <c r="J36" s="33"/>
      <c r="K36" s="98"/>
    </row>
    <row r="37" spans="1:11" s="91" customFormat="1" x14ac:dyDescent="0.2">
      <c r="A37" s="93" t="s">
        <v>62</v>
      </c>
      <c r="B37" s="94" t="s">
        <v>63</v>
      </c>
      <c r="C37" s="89"/>
      <c r="D37" s="89"/>
      <c r="E37" s="92" t="s">
        <v>64</v>
      </c>
      <c r="F37" s="92"/>
      <c r="G37" s="94" t="s">
        <v>34</v>
      </c>
      <c r="H37" s="94" t="str">
        <f>IF(Table_2_UK!N11=0,"PASS","FAIL")</f>
        <v>PASS</v>
      </c>
      <c r="I37" s="90">
        <f>Table_2_UK!N11</f>
        <v>0</v>
      </c>
    </row>
    <row r="38" spans="1:11" s="91" customFormat="1" x14ac:dyDescent="0.2">
      <c r="A38" s="93" t="s">
        <v>65</v>
      </c>
      <c r="B38" s="94" t="s">
        <v>66</v>
      </c>
      <c r="C38" s="89"/>
      <c r="D38" s="89"/>
      <c r="E38" s="92" t="s">
        <v>67</v>
      </c>
      <c r="F38" s="92"/>
      <c r="G38" s="94" t="s">
        <v>34</v>
      </c>
      <c r="H38" s="94" t="str">
        <f>IF(Table_2_UK!N20=0,"PASS","FAIL")</f>
        <v>PASS</v>
      </c>
      <c r="I38" s="90">
        <f>Table_2_UK!N20</f>
        <v>0</v>
      </c>
    </row>
    <row r="39" spans="1:11" x14ac:dyDescent="0.2">
      <c r="A39" s="93" t="s">
        <v>68</v>
      </c>
      <c r="B39" s="94" t="s">
        <v>69</v>
      </c>
      <c r="C39" s="89"/>
      <c r="D39" s="89"/>
      <c r="E39" s="92" t="s">
        <v>70</v>
      </c>
      <c r="F39" s="92"/>
      <c r="G39" s="93" t="s">
        <v>27</v>
      </c>
      <c r="H39" s="94" t="str">
        <f>IF(Table_3_UK!H63&lt;&gt;0,"PASS","FAIL")</f>
        <v>PASS</v>
      </c>
      <c r="I39" s="90">
        <f>Table_3_UK!H63</f>
        <v>1920627</v>
      </c>
    </row>
    <row r="40" spans="1:11" x14ac:dyDescent="0.2">
      <c r="A40" s="93" t="s">
        <v>71</v>
      </c>
      <c r="B40" s="94" t="s">
        <v>72</v>
      </c>
      <c r="C40" s="89"/>
      <c r="D40" s="89"/>
      <c r="E40" s="92" t="s">
        <v>73</v>
      </c>
      <c r="F40" s="92"/>
      <c r="G40" s="93" t="s">
        <v>27</v>
      </c>
      <c r="H40" s="94" t="str">
        <f>IF(Table_3_UK!I63&lt;&gt;0,"PASS","FAIL")</f>
        <v>PASS</v>
      </c>
      <c r="I40" s="90">
        <f>Table_3_UK!I63</f>
        <v>1864445</v>
      </c>
    </row>
    <row r="41" spans="1:11" x14ac:dyDescent="0.2">
      <c r="A41" s="93" t="s">
        <v>74</v>
      </c>
      <c r="B41" s="93" t="s">
        <v>75</v>
      </c>
      <c r="C41" s="92"/>
      <c r="D41" s="92"/>
      <c r="E41" s="92" t="s">
        <v>76</v>
      </c>
      <c r="F41" s="92"/>
      <c r="G41" s="93" t="s">
        <v>27</v>
      </c>
      <c r="H41" s="94" t="str">
        <f>IF(Table_3_UK!H15&lt;&gt;0,"PASS","FAIL")</f>
        <v>PASS</v>
      </c>
      <c r="I41" s="90">
        <f>Table_3_UK!H15</f>
        <v>2175947</v>
      </c>
    </row>
    <row r="42" spans="1:11" x14ac:dyDescent="0.2">
      <c r="A42" s="93" t="s">
        <v>77</v>
      </c>
      <c r="B42" s="93" t="s">
        <v>78</v>
      </c>
      <c r="C42" s="92"/>
      <c r="D42" s="92"/>
      <c r="E42" s="92" t="s">
        <v>79</v>
      </c>
      <c r="F42" s="92"/>
      <c r="G42" s="93" t="s">
        <v>27</v>
      </c>
      <c r="H42" s="94" t="str">
        <f>IF(Table_3_UK!I15&lt;&gt;0,"PASS","FAIL")</f>
        <v>PASS</v>
      </c>
      <c r="I42" s="90">
        <f>Table_3_UK!I15</f>
        <v>1930746</v>
      </c>
    </row>
    <row r="43" spans="1:11" x14ac:dyDescent="0.2">
      <c r="A43" s="93" t="s">
        <v>80</v>
      </c>
      <c r="B43" s="94" t="s">
        <v>81</v>
      </c>
      <c r="C43" s="89"/>
      <c r="D43" s="92"/>
      <c r="E43" s="92" t="s">
        <v>82</v>
      </c>
      <c r="F43" s="92"/>
      <c r="G43" s="93" t="s">
        <v>27</v>
      </c>
      <c r="H43" s="94" t="str">
        <f>IF(Table_3_UK!H23&lt;&gt;0,"PASS","FAIL")</f>
        <v>PASS</v>
      </c>
      <c r="I43" s="90">
        <f>Table_3_UK!H23</f>
        <v>531292</v>
      </c>
    </row>
    <row r="44" spans="1:11" x14ac:dyDescent="0.2">
      <c r="A44" s="93" t="s">
        <v>83</v>
      </c>
      <c r="B44" s="94" t="s">
        <v>84</v>
      </c>
      <c r="C44" s="89"/>
      <c r="D44" s="92"/>
      <c r="E44" s="92" t="s">
        <v>85</v>
      </c>
      <c r="F44" s="92"/>
      <c r="G44" s="93" t="s">
        <v>27</v>
      </c>
      <c r="H44" s="94" t="str">
        <f>IF(Table_3_UK!I23&lt;&gt;0,"PASS","FAIL")</f>
        <v>PASS</v>
      </c>
      <c r="I44" s="90">
        <f>Table_3_UK!I23</f>
        <v>494988</v>
      </c>
    </row>
    <row r="45" spans="1:11" x14ac:dyDescent="0.2">
      <c r="A45" s="93" t="s">
        <v>86</v>
      </c>
      <c r="B45" s="94" t="s">
        <v>87</v>
      </c>
      <c r="C45" s="89"/>
      <c r="D45" s="89"/>
      <c r="E45" s="92" t="s">
        <v>88</v>
      </c>
      <c r="F45" s="92"/>
      <c r="G45" s="93" t="s">
        <v>34</v>
      </c>
      <c r="H45" s="94" t="str">
        <f>IF(Table_3_UK!H31&lt;&gt;0,"PASS","FAIL")</f>
        <v>PASS</v>
      </c>
      <c r="I45" s="90">
        <f>Table_3_UK!H31</f>
        <v>276232</v>
      </c>
    </row>
    <row r="46" spans="1:11" x14ac:dyDescent="0.2">
      <c r="A46" s="93" t="s">
        <v>89</v>
      </c>
      <c r="B46" s="94" t="s">
        <v>90</v>
      </c>
      <c r="C46" s="89"/>
      <c r="D46" s="89"/>
      <c r="E46" s="92" t="s">
        <v>91</v>
      </c>
      <c r="F46" s="92"/>
      <c r="G46" s="93" t="s">
        <v>34</v>
      </c>
      <c r="H46" s="94" t="str">
        <f>IF(Table_3_UK!I31&lt;&gt;0,"PASS","FAIL")</f>
        <v>PASS</v>
      </c>
      <c r="I46" s="90">
        <f>Table_3_UK!I31</f>
        <v>252412</v>
      </c>
    </row>
    <row r="47" spans="1:11" x14ac:dyDescent="0.2">
      <c r="A47" s="93" t="s">
        <v>92</v>
      </c>
      <c r="B47" s="94" t="s">
        <v>93</v>
      </c>
      <c r="C47" s="89"/>
      <c r="D47" s="89"/>
      <c r="E47" s="92" t="s">
        <v>94</v>
      </c>
      <c r="F47" s="92"/>
      <c r="G47" s="93" t="s">
        <v>27</v>
      </c>
      <c r="H47" s="99" t="str">
        <f>IF(Table_3_UK!H51=Table_3_UK!H63,"PASS","FAIL")</f>
        <v>PASS</v>
      </c>
      <c r="I47" s="90" t="str">
        <f>(Table_3_UK!H51&amp;", "&amp;Table_3_UK!H63)</f>
        <v>1920627, 1920627</v>
      </c>
    </row>
    <row r="48" spans="1:11" x14ac:dyDescent="0.2">
      <c r="A48" s="93" t="s">
        <v>95</v>
      </c>
      <c r="B48" s="94" t="s">
        <v>96</v>
      </c>
      <c r="C48" s="89"/>
      <c r="D48" s="89"/>
      <c r="E48" s="92" t="s">
        <v>97</v>
      </c>
      <c r="F48" s="92"/>
      <c r="G48" s="93" t="s">
        <v>27</v>
      </c>
      <c r="H48" s="99" t="str">
        <f>IF(Table_3_UK!I51=Table_3_UK!I63,"PASS","FAIL")</f>
        <v>PASS</v>
      </c>
      <c r="I48" s="90" t="str">
        <f>(Table_3_UK!I51&amp;", "&amp;Table_3_UK!I63)</f>
        <v>1864445, 1864445</v>
      </c>
    </row>
    <row r="49" spans="1:11" x14ac:dyDescent="0.2">
      <c r="A49" s="93" t="s">
        <v>98</v>
      </c>
      <c r="B49" s="99" t="s">
        <v>99</v>
      </c>
      <c r="C49" s="100"/>
      <c r="D49" s="89"/>
      <c r="E49" s="101" t="s">
        <v>100</v>
      </c>
      <c r="F49" s="101"/>
      <c r="G49" s="94" t="s">
        <v>27</v>
      </c>
      <c r="H49" s="94" t="str">
        <f>IF(Table_3_UK!H8&lt;=0,"PASS","FAIL")</f>
        <v>PASS</v>
      </c>
      <c r="I49" s="90">
        <f>Table_3_UK!H8</f>
        <v>0</v>
      </c>
      <c r="K49" s="91"/>
    </row>
    <row r="50" spans="1:11" x14ac:dyDescent="0.2">
      <c r="A50" s="93" t="s">
        <v>101</v>
      </c>
      <c r="B50" s="99" t="s">
        <v>102</v>
      </c>
      <c r="C50" s="100"/>
      <c r="D50" s="100"/>
      <c r="E50" s="101" t="s">
        <v>103</v>
      </c>
      <c r="F50" s="101"/>
      <c r="G50" s="94" t="s">
        <v>27</v>
      </c>
      <c r="H50" s="94" t="str">
        <f>IF(Table_3_UK!I8&lt;=0,"PASS","FAIL")</f>
        <v>PASS</v>
      </c>
      <c r="I50" s="90">
        <f>Table_3_UK!I8</f>
        <v>0</v>
      </c>
      <c r="K50" s="91"/>
    </row>
    <row r="51" spans="1:11" x14ac:dyDescent="0.2">
      <c r="A51" s="102" t="s">
        <v>104</v>
      </c>
      <c r="B51" s="94" t="s">
        <v>105</v>
      </c>
      <c r="C51" s="89"/>
      <c r="D51" s="89"/>
      <c r="E51" s="100" t="s">
        <v>106</v>
      </c>
      <c r="F51" s="100"/>
      <c r="G51" s="99" t="s">
        <v>27</v>
      </c>
      <c r="H51" s="99" t="str">
        <f>IF(AND(B4="S",(Table_3_UK!H20&lt;&gt;Table_3_Scotland!H11)),"FAIL","PASS")</f>
        <v>PASS</v>
      </c>
      <c r="I51" s="90" t="str">
        <f>Table_3_UK!H20&amp;", "&amp;Table_3_Scotland!H11</f>
        <v>218062, 218062</v>
      </c>
      <c r="K51" s="103"/>
    </row>
    <row r="52" spans="1:11" x14ac:dyDescent="0.2">
      <c r="A52" s="102" t="s">
        <v>107</v>
      </c>
      <c r="B52" s="94" t="s">
        <v>108</v>
      </c>
      <c r="C52" s="89"/>
      <c r="D52" s="89"/>
      <c r="E52" s="89" t="s">
        <v>109</v>
      </c>
      <c r="F52" s="89"/>
      <c r="G52" s="99" t="s">
        <v>27</v>
      </c>
      <c r="H52" s="99" t="str">
        <f>IF(AND(B4="S",(Table_3_UK!H21&lt;&gt;Table_3_Scotland!H19)),"FAIL","PASS")</f>
        <v>PASS</v>
      </c>
      <c r="I52" s="90" t="str">
        <f>Table_3_UK!H21&amp;", "&amp;Table_3_Scotland!H19</f>
        <v>175783, 175783</v>
      </c>
      <c r="K52" s="103"/>
    </row>
    <row r="53" spans="1:11" x14ac:dyDescent="0.2">
      <c r="A53" s="102" t="s">
        <v>110</v>
      </c>
      <c r="B53" s="94" t="s">
        <v>111</v>
      </c>
      <c r="C53" s="89"/>
      <c r="D53" s="89"/>
      <c r="E53" s="89" t="s">
        <v>112</v>
      </c>
      <c r="F53" s="89"/>
      <c r="G53" s="99" t="s">
        <v>27</v>
      </c>
      <c r="H53" s="99" t="str">
        <f>IF(AND(B4="S",(Table_3_UK!I20&lt;&gt;Table_3_Scotland!I11)),"FAIL","PASS")</f>
        <v>PASS</v>
      </c>
      <c r="I53" s="90" t="str">
        <f>Table_3_UK!I20&amp;", "&amp;Table_3_Scotland!I11</f>
        <v>120000, 120000</v>
      </c>
      <c r="K53" s="103"/>
    </row>
    <row r="54" spans="1:11" x14ac:dyDescent="0.2">
      <c r="A54" s="102" t="s">
        <v>113</v>
      </c>
      <c r="B54" s="94" t="s">
        <v>114</v>
      </c>
      <c r="C54" s="89"/>
      <c r="D54" s="89"/>
      <c r="E54" s="89" t="s">
        <v>115</v>
      </c>
      <c r="F54" s="89"/>
      <c r="G54" s="99" t="s">
        <v>27</v>
      </c>
      <c r="H54" s="99" t="str">
        <f>IF(AND(B4="S",(Table_3_UK!I21&lt;&gt;Table_3_Scotland!I19)),"FAIL","PASS")</f>
        <v>PASS</v>
      </c>
      <c r="I54" s="90" t="str">
        <f>Table_3_UK!I21&amp;", "&amp;Table_3_Scotland!I19</f>
        <v>252735, 252735</v>
      </c>
      <c r="K54" s="103"/>
    </row>
    <row r="55" spans="1:11" customFormat="1" ht="36.75" customHeight="1" x14ac:dyDescent="0.25">
      <c r="A55" s="102" t="s">
        <v>116</v>
      </c>
      <c r="B55" s="94" t="s">
        <v>117</v>
      </c>
      <c r="C55" s="89"/>
      <c r="D55" s="89"/>
      <c r="E55" s="523" t="s">
        <v>118</v>
      </c>
      <c r="F55" s="523"/>
      <c r="G55" s="94" t="s">
        <v>27</v>
      </c>
      <c r="H55" s="99" t="str">
        <f>IF(AND(B4="S", OR(Table_3_Scotland!H11=0,Table_3_Scotland!I11=0,Table_3_Scotland!H19=0,Table_3_Scotland!I19=0)),"FAIL","PASS")</f>
        <v>PASS</v>
      </c>
      <c r="I55" s="522" t="str">
        <f>Table_3_Scotland!H11&amp;", "&amp;Table_3_Scotland!I11&amp;", "&amp;Table_3_Scotland!H19&amp;", "&amp;Table_3_Scotland!I19</f>
        <v>218062, 120000, 175783, 252735</v>
      </c>
      <c r="J55" s="522"/>
      <c r="K55" s="522"/>
    </row>
    <row r="56" spans="1:11" customFormat="1" ht="36.75" customHeight="1" x14ac:dyDescent="0.25">
      <c r="A56" s="102" t="s">
        <v>119</v>
      </c>
      <c r="B56" s="94" t="s">
        <v>120</v>
      </c>
      <c r="C56" s="89"/>
      <c r="D56" s="89"/>
      <c r="E56" s="523" t="s">
        <v>118</v>
      </c>
      <c r="F56" s="523"/>
      <c r="G56" s="94" t="s">
        <v>27</v>
      </c>
      <c r="H56" s="99" t="str">
        <f>IF(AND(OR(B4="E",B4="W",B4="N"),OR(Table_3_Scotland!H11&gt;0,Table_3_Scotland!I11&gt;0,Table_3_Scotland!H19&gt;0,Table_3_Scotland!I19&gt;0)),"FAIL","PASS")</f>
        <v>PASS</v>
      </c>
      <c r="I56" s="522" t="str">
        <f>Table_3_Scotland!H11&amp;", "&amp;Table_3_Scotland!I11&amp;", "&amp;Table_3_Scotland!H19&amp;", "&amp;Table_3_Scotland!I19</f>
        <v>218062, 120000, 175783, 252735</v>
      </c>
      <c r="J56" s="522"/>
      <c r="K56" s="522"/>
    </row>
    <row r="57" spans="1:11" x14ac:dyDescent="0.2">
      <c r="A57" s="102" t="s">
        <v>121</v>
      </c>
      <c r="B57" s="94" t="s">
        <v>122</v>
      </c>
      <c r="C57" s="89"/>
      <c r="D57" s="89"/>
      <c r="E57" s="89" t="s">
        <v>123</v>
      </c>
      <c r="F57" s="89"/>
      <c r="G57" s="94" t="s">
        <v>27</v>
      </c>
      <c r="H57" s="99" t="str">
        <f>IF(AND(SUM(Table_4_UK!H22:I22)&lt;&gt;0,ISBLANK(Table_4_UK!N22)),"FAIL","PASS")</f>
        <v>PASS</v>
      </c>
      <c r="I57" s="90" t="str">
        <f>Table_4_UK!H22&amp;", "&amp;Table_4_UK!I22</f>
        <v>223, 4064</v>
      </c>
      <c r="K57" s="91"/>
    </row>
    <row r="58" spans="1:11" x14ac:dyDescent="0.2">
      <c r="A58" s="102" t="s">
        <v>124</v>
      </c>
      <c r="B58" s="94" t="s">
        <v>125</v>
      </c>
      <c r="C58" s="89"/>
      <c r="D58" s="89"/>
      <c r="E58" s="89" t="s">
        <v>123</v>
      </c>
      <c r="F58" s="89"/>
      <c r="G58" s="94" t="s">
        <v>27</v>
      </c>
      <c r="H58" s="99" t="str">
        <f>IF(AND(SUM(Table_4_UK!H22:I22)=0,NOT(ISBLANK(Table_4_UK!N22))),"FAIL","PASS")</f>
        <v>PASS</v>
      </c>
      <c r="I58" s="90" t="str">
        <f>Table_4_UK!N22</f>
        <v>Impairment</v>
      </c>
      <c r="K58" s="91"/>
    </row>
    <row r="59" spans="1:11" x14ac:dyDescent="0.2">
      <c r="A59" s="104" t="s">
        <v>126</v>
      </c>
      <c r="B59" s="105" t="s">
        <v>127</v>
      </c>
      <c r="C59" s="101"/>
      <c r="D59" s="101"/>
      <c r="E59" s="101" t="s">
        <v>128</v>
      </c>
      <c r="F59" s="101"/>
      <c r="G59" s="105" t="s">
        <v>34</v>
      </c>
      <c r="H59" s="99" t="str">
        <f>IF(Table_4_UK!H29&lt;&gt;0,"PASS","FAIL")</f>
        <v>PASS</v>
      </c>
      <c r="I59" s="106">
        <f>Table_4_UK!H29</f>
        <v>-33337</v>
      </c>
      <c r="K59" s="91"/>
    </row>
    <row r="60" spans="1:11" x14ac:dyDescent="0.2">
      <c r="A60" s="104" t="s">
        <v>129</v>
      </c>
      <c r="B60" s="105" t="s">
        <v>130</v>
      </c>
      <c r="C60" s="101"/>
      <c r="D60" s="101"/>
      <c r="E60" s="101" t="s">
        <v>131</v>
      </c>
      <c r="F60" s="101"/>
      <c r="G60" s="105" t="s">
        <v>34</v>
      </c>
      <c r="H60" s="99" t="str">
        <f>IF(Table_4_UK!I29&lt;&gt;0,"PASS","FAIL")</f>
        <v>PASS</v>
      </c>
      <c r="I60" s="106">
        <f>Table_4_UK!I29</f>
        <v>-16544</v>
      </c>
      <c r="K60" s="91"/>
    </row>
    <row r="61" spans="1:11" x14ac:dyDescent="0.2">
      <c r="A61" s="104" t="s">
        <v>132</v>
      </c>
      <c r="B61" s="105" t="s">
        <v>133</v>
      </c>
      <c r="C61" s="101"/>
      <c r="D61" s="101"/>
      <c r="E61" s="101" t="s">
        <v>134</v>
      </c>
      <c r="F61" s="101"/>
      <c r="G61" s="105" t="s">
        <v>34</v>
      </c>
      <c r="H61" s="99" t="str">
        <f>IF(Table_4_UK!H36&lt;&gt;0,"PASS","FAIL")</f>
        <v>PASS</v>
      </c>
      <c r="I61" s="106">
        <f>Table_4_UK!H36</f>
        <v>33337</v>
      </c>
      <c r="K61" s="91"/>
    </row>
    <row r="62" spans="1:11" x14ac:dyDescent="0.2">
      <c r="A62" s="104" t="s">
        <v>135</v>
      </c>
      <c r="B62" s="105" t="s">
        <v>136</v>
      </c>
      <c r="C62" s="101"/>
      <c r="D62" s="101"/>
      <c r="E62" s="101" t="s">
        <v>137</v>
      </c>
      <c r="F62" s="101"/>
      <c r="G62" s="105" t="s">
        <v>34</v>
      </c>
      <c r="H62" s="99" t="str">
        <f>IF(Table_4_UK!I36&lt;&gt;0,"PASS","FAIL")</f>
        <v>PASS</v>
      </c>
      <c r="I62" s="106">
        <f>Table_4_UK!I36</f>
        <v>16544</v>
      </c>
      <c r="K62" s="91"/>
    </row>
    <row r="63" spans="1:11" x14ac:dyDescent="0.2">
      <c r="A63" s="104" t="s">
        <v>138</v>
      </c>
      <c r="B63" s="105" t="s">
        <v>139</v>
      </c>
      <c r="C63" s="101"/>
      <c r="D63" s="101"/>
      <c r="E63" s="101" t="s">
        <v>140</v>
      </c>
      <c r="F63" s="101"/>
      <c r="G63" s="105" t="s">
        <v>27</v>
      </c>
      <c r="H63" s="99" t="str">
        <f>IF((ABS(Table_3_UK!H21-Table_3_UK!H26 - Table_4_UK!H59))&gt;5,"FAIL","PASS")</f>
        <v>PASS</v>
      </c>
      <c r="I63" s="106" t="str">
        <f>CONCATENATE(Table_3_UK!H21, ", ",Table_3_UK!H26,", ", Table_4_UK!H59)</f>
        <v>175783, 0, 175783</v>
      </c>
      <c r="K63" s="91"/>
    </row>
    <row r="64" spans="1:11" x14ac:dyDescent="0.2">
      <c r="A64" s="104" t="s">
        <v>141</v>
      </c>
      <c r="B64" s="105" t="s">
        <v>142</v>
      </c>
      <c r="C64" s="101"/>
      <c r="D64" s="101"/>
      <c r="E64" s="101" t="s">
        <v>143</v>
      </c>
      <c r="F64" s="101"/>
      <c r="G64" s="105" t="s">
        <v>27</v>
      </c>
      <c r="H64" s="99" t="str">
        <f>IF((ABS(Table_3_UK!I21-Table_3_UK!I26 - Table_4_UK!I59))&gt;5,"FAIL","PASS")</f>
        <v>PASS</v>
      </c>
      <c r="I64" s="106" t="str">
        <f>CONCATENATE(Table_3_UK!I21, ", ",Table_3_UK!I26,", ", Table_4_UK!I59)</f>
        <v>252735, 0, 252735</v>
      </c>
      <c r="K64" s="91"/>
    </row>
    <row r="65" spans="1:11" x14ac:dyDescent="0.2">
      <c r="A65" s="94" t="s">
        <v>144</v>
      </c>
      <c r="B65" s="527" t="s">
        <v>145</v>
      </c>
      <c r="C65" s="524"/>
      <c r="D65" s="524"/>
      <c r="E65" s="101" t="s">
        <v>146</v>
      </c>
      <c r="F65" s="101"/>
      <c r="G65" s="94" t="s">
        <v>34</v>
      </c>
      <c r="H65" s="94" t="str">
        <f>IF(AND(OR(Table_5_UK!AD61=0,Table_8_UK!O97&lt;&gt;0),OR(Table_8_UK!O97=0,Table_5_UK!AD61&lt;&gt;0)),"PASS","FAIL")</f>
        <v>PASS</v>
      </c>
      <c r="I65" s="90" t="str">
        <f>Table_5_UK!AD61&amp;", "&amp;Table_8_UK!O97</f>
        <v>272895, 212460</v>
      </c>
    </row>
    <row r="66" spans="1:11" x14ac:dyDescent="0.2">
      <c r="A66" s="105" t="s">
        <v>147</v>
      </c>
      <c r="B66" s="105" t="s">
        <v>148</v>
      </c>
      <c r="C66" s="101"/>
      <c r="D66" s="101"/>
      <c r="E66" s="107" t="s">
        <v>149</v>
      </c>
      <c r="F66" s="107"/>
      <c r="G66" s="105" t="s">
        <v>34</v>
      </c>
      <c r="H66" s="105" t="str">
        <f>IF(AND(OR(Table_5_UK!P61=0,Table_8_UK!O84&lt;&gt;0),OR(Table_8_UK!O84=0,Table_5_UK!P61&lt;&gt;0)),"PASS","FAIL")</f>
        <v>PASS</v>
      </c>
      <c r="I66" s="55" t="str">
        <f>Table_5_UK!P61&amp;", "&amp;Table_8_UK!O84</f>
        <v>121061, 97108</v>
      </c>
    </row>
    <row r="67" spans="1:11" customFormat="1" ht="25.5" customHeight="1" x14ac:dyDescent="0.25">
      <c r="A67" s="105" t="s">
        <v>150</v>
      </c>
      <c r="B67" s="527" t="s">
        <v>151</v>
      </c>
      <c r="C67" s="524"/>
      <c r="D67" s="524"/>
      <c r="E67" s="107" t="s">
        <v>152</v>
      </c>
      <c r="F67" s="107"/>
      <c r="G67" s="105" t="s">
        <v>34</v>
      </c>
      <c r="H67" s="105" t="str">
        <f>IF(AND(OR(Table_5_UK!Q61=0,Table_8_UK!O85&lt;&gt;0),OR(Table_8_UK!O85=0,Table_5_UK!Q61&lt;&gt;0)),"PASS","FAIL")</f>
        <v>PASS</v>
      </c>
      <c r="I67" s="55" t="str">
        <f>Table_5_UK!Q61&amp;", "&amp;Table_8_UK!O85</f>
        <v>49053, 47690</v>
      </c>
      <c r="K67" s="33"/>
    </row>
    <row r="68" spans="1:11" x14ac:dyDescent="0.2">
      <c r="A68" s="105" t="s">
        <v>153</v>
      </c>
      <c r="B68" s="105" t="s">
        <v>154</v>
      </c>
      <c r="C68" s="101"/>
      <c r="D68" s="101"/>
      <c r="E68" s="107" t="s">
        <v>155</v>
      </c>
      <c r="F68" s="107"/>
      <c r="G68" s="105" t="s">
        <v>34</v>
      </c>
      <c r="H68" s="105" t="str">
        <f>IF(AND(OR(Table_5_UK!R61=0,Table_8_UK!O86&lt;&gt;0),OR(Table_8_UK!O86=0,Table_5_UK!R61&lt;&gt;0)),"PASS","FAIL")</f>
        <v>PASS</v>
      </c>
      <c r="I68" s="55" t="str">
        <f>Table_5_UK!R61&amp;", "&amp;Table_8_UK!O86</f>
        <v>683, 397</v>
      </c>
    </row>
    <row r="69" spans="1:11" customFormat="1" ht="26.25" customHeight="1" x14ac:dyDescent="0.25">
      <c r="A69" s="105" t="s">
        <v>156</v>
      </c>
      <c r="B69" s="527" t="s">
        <v>157</v>
      </c>
      <c r="C69" s="524"/>
      <c r="D69" s="524"/>
      <c r="E69" s="107" t="s">
        <v>158</v>
      </c>
      <c r="F69" s="107"/>
      <c r="G69" s="105" t="s">
        <v>34</v>
      </c>
      <c r="H69" s="105" t="str">
        <f>IF(AND(OR(Table_5_UK!S61=0,Table_8_UK!O87&lt;&gt;0),OR(Table_8_UK!O87=0,Table_5_UK!S61&lt;&gt;0)),"PASS","FAIL")</f>
        <v>PASS</v>
      </c>
      <c r="I69" s="55" t="str">
        <f>Table_5_UK!S61&amp;", "&amp;Table_8_UK!O87</f>
        <v>22845, 17588</v>
      </c>
      <c r="K69" s="33"/>
    </row>
    <row r="70" spans="1:11" customFormat="1" ht="25.5" customHeight="1" x14ac:dyDescent="0.25">
      <c r="A70" s="105" t="s">
        <v>159</v>
      </c>
      <c r="B70" s="527" t="s">
        <v>160</v>
      </c>
      <c r="C70" s="524"/>
      <c r="D70" s="524"/>
      <c r="E70" s="107" t="s">
        <v>161</v>
      </c>
      <c r="F70" s="107"/>
      <c r="G70" s="105" t="s">
        <v>34</v>
      </c>
      <c r="H70" s="105" t="str">
        <f>IF(AND(OR(Table_5_UK!U61=0,Table_8_UK!O88&lt;&gt;0),OR(Table_8_UK!O88=0,Table_5_UK!U61&lt;&gt;0)),"PASS","FAIL")</f>
        <v>PASS</v>
      </c>
      <c r="I70" s="55" t="str">
        <f>Table_5_UK!U61&amp;", "&amp;Table_8_UK!O88</f>
        <v>8405, 7030</v>
      </c>
      <c r="K70" s="33"/>
    </row>
    <row r="71" spans="1:11" x14ac:dyDescent="0.2">
      <c r="A71" s="105" t="s">
        <v>162</v>
      </c>
      <c r="B71" s="105" t="s">
        <v>163</v>
      </c>
      <c r="C71" s="101"/>
      <c r="D71" s="101"/>
      <c r="E71" s="107" t="s">
        <v>164</v>
      </c>
      <c r="F71" s="107"/>
      <c r="G71" s="105" t="s">
        <v>34</v>
      </c>
      <c r="H71" s="105" t="str">
        <f>IF(AND(OR(Table_5_UK!V61=0,Table_8_UK!O89&lt;&gt;0),OR(Table_8_UK!O89=0,Table_5_UK!V61&lt;&gt;0)),"PASS","FAIL")</f>
        <v>PASS</v>
      </c>
      <c r="I71" s="55" t="str">
        <f>Table_5_UK!V61&amp;", "&amp;Table_8_UK!O89</f>
        <v>11328, 8202</v>
      </c>
    </row>
    <row r="72" spans="1:11" x14ac:dyDescent="0.2">
      <c r="A72" s="105" t="s">
        <v>165</v>
      </c>
      <c r="B72" s="105" t="s">
        <v>166</v>
      </c>
      <c r="C72" s="101"/>
      <c r="D72" s="101"/>
      <c r="E72" s="107" t="s">
        <v>167</v>
      </c>
      <c r="F72" s="107"/>
      <c r="G72" s="105" t="s">
        <v>34</v>
      </c>
      <c r="H72" s="105" t="str">
        <f>IF(AND(OR(Table_5_UK!W61=0,Table_8_UK!O90&lt;&gt;0),OR(Table_8_UK!O90=0,Table_5_UK!W61&lt;&gt;0)),"PASS","FAIL")</f>
        <v>PASS</v>
      </c>
      <c r="I72" s="55" t="str">
        <f>Table_5_UK!W61&amp;", "&amp;Table_8_UK!O90</f>
        <v>29641, 24821</v>
      </c>
    </row>
    <row r="73" spans="1:11" customFormat="1" ht="24.75" customHeight="1" x14ac:dyDescent="0.25">
      <c r="A73" s="105" t="s">
        <v>168</v>
      </c>
      <c r="B73" s="527" t="s">
        <v>169</v>
      </c>
      <c r="C73" s="524"/>
      <c r="D73" s="524"/>
      <c r="E73" s="107" t="s">
        <v>170</v>
      </c>
      <c r="F73" s="107"/>
      <c r="G73" s="105" t="s">
        <v>34</v>
      </c>
      <c r="H73" s="105" t="str">
        <f>IF(AND(OR(Table_5_UK!X61=0,Table_8_UK!O91&lt;&gt;0),OR(Table_8_UK!O91=0,Table_5_UK!X61&lt;&gt;0)),"PASS","FAIL")</f>
        <v>PASS</v>
      </c>
      <c r="I73" s="55" t="str">
        <f>Table_5_UK!X61&amp;", "&amp;Table_8_UK!O91</f>
        <v>139, 136</v>
      </c>
      <c r="K73" s="33"/>
    </row>
    <row r="74" spans="1:11" customFormat="1" ht="24.75" customHeight="1" x14ac:dyDescent="0.25">
      <c r="A74" s="105" t="s">
        <v>171</v>
      </c>
      <c r="B74" s="527" t="s">
        <v>172</v>
      </c>
      <c r="C74" s="524"/>
      <c r="D74" s="524"/>
      <c r="E74" s="107" t="s">
        <v>173</v>
      </c>
      <c r="F74" s="107"/>
      <c r="G74" s="105" t="s">
        <v>34</v>
      </c>
      <c r="H74" s="105" t="str">
        <f>IF(AND(OR(Table_5_UK!Y61=0,Table_8_UK!O92&lt;&gt;0),OR(Table_8_UK!O92=0,Table_5_UK!Y61&lt;&gt;0)),"PASS","FAIL")</f>
        <v>PASS</v>
      </c>
      <c r="I74" s="55" t="str">
        <f>Table_5_UK!Y61&amp;", "&amp;Table_8_UK!O92</f>
        <v>173, 198</v>
      </c>
      <c r="K74" s="33"/>
    </row>
    <row r="75" spans="1:11" x14ac:dyDescent="0.2">
      <c r="A75" s="105" t="s">
        <v>174</v>
      </c>
      <c r="B75" s="105" t="s">
        <v>175</v>
      </c>
      <c r="C75" s="101"/>
      <c r="D75" s="101"/>
      <c r="E75" s="107" t="s">
        <v>176</v>
      </c>
      <c r="F75" s="107"/>
      <c r="G75" s="105" t="s">
        <v>34</v>
      </c>
      <c r="H75" s="105" t="str">
        <f>IF(AND(OR(Table_5_UK!Z61=0,Table_8_UK!O93&lt;&gt;0),OR(Table_8_UK!O93=0,Table_5_UK!Z61&lt;&gt;0)),"PASS","FAIL")</f>
        <v>PASS</v>
      </c>
      <c r="I75" s="55" t="str">
        <f>Table_5_UK!Z61&amp;", "&amp;Table_8_UK!O93</f>
        <v>2584, 2192</v>
      </c>
    </row>
    <row r="76" spans="1:11" customFormat="1" ht="24.75" customHeight="1" x14ac:dyDescent="0.25">
      <c r="A76" s="105" t="s">
        <v>177</v>
      </c>
      <c r="B76" s="527" t="s">
        <v>178</v>
      </c>
      <c r="C76" s="524"/>
      <c r="D76" s="524"/>
      <c r="E76" s="107" t="s">
        <v>179</v>
      </c>
      <c r="F76" s="107"/>
      <c r="G76" s="105" t="s">
        <v>34</v>
      </c>
      <c r="H76" s="105" t="str">
        <f>IF(AND(OR(Table_5_UK!AA61=0,Table_8_UK!O94&lt;&gt;0),OR(Table_8_UK!O94=0,Table_5_UK!AA61&lt;&gt;0)),"PASS","FAIL")</f>
        <v>PASS</v>
      </c>
      <c r="I76" s="55" t="str">
        <f>Table_5_UK!AA61&amp;", "&amp;Table_8_UK!O94</f>
        <v>2258, 2097</v>
      </c>
      <c r="K76" s="33"/>
    </row>
    <row r="77" spans="1:11" customFormat="1" ht="24.75" customHeight="1" x14ac:dyDescent="0.25">
      <c r="A77" s="101" t="s">
        <v>180</v>
      </c>
      <c r="B77" s="524" t="s">
        <v>181</v>
      </c>
      <c r="C77" s="524"/>
      <c r="D77" s="524"/>
      <c r="E77" s="107" t="s">
        <v>182</v>
      </c>
      <c r="F77" s="107"/>
      <c r="G77" s="101" t="s">
        <v>34</v>
      </c>
      <c r="H77" s="101" t="str">
        <f>IF(AND(OR(Table_5_UK!AB61=0,Table_8_UK!O95&lt;&gt;0),OR(Table_8_UK!O95=0,Table_5_UK!AB61&lt;&gt;0)),"PASS","FAIL")</f>
        <v>PASS</v>
      </c>
      <c r="I77" s="55" t="str">
        <f>Table_5_UK!AB61&amp;", "&amp;Table_8_UK!O95</f>
        <v>2579, 2882</v>
      </c>
      <c r="K77" s="33"/>
    </row>
    <row r="78" spans="1:11" x14ac:dyDescent="0.2">
      <c r="A78" s="101" t="s">
        <v>183</v>
      </c>
      <c r="B78" s="101" t="s">
        <v>184</v>
      </c>
      <c r="C78" s="101"/>
      <c r="D78" s="101"/>
      <c r="E78" s="107" t="s">
        <v>185</v>
      </c>
      <c r="F78" s="107"/>
      <c r="G78" s="101" t="s">
        <v>34</v>
      </c>
      <c r="H78" s="101" t="str">
        <f>IF(AND(OR(Table_5_UK!AC61=0,Table_8_UK!O96&lt;&gt;0),OR(Table_8_UK!O96=0,Table_5_UK!AC61&lt;&gt;0)),"PASS","FAIL")</f>
        <v>PASS</v>
      </c>
      <c r="I78" s="55" t="str">
        <f>Table_5_UK!AC61&amp;", "&amp;Table_8_UK!O96</f>
        <v>3135, 2119</v>
      </c>
    </row>
    <row r="79" spans="1:11" x14ac:dyDescent="0.2">
      <c r="A79" s="108" t="s">
        <v>186</v>
      </c>
      <c r="B79" s="89" t="s">
        <v>187</v>
      </c>
      <c r="C79" s="89"/>
      <c r="D79" s="89"/>
      <c r="E79" s="92" t="s">
        <v>188</v>
      </c>
      <c r="F79" s="92"/>
      <c r="G79" s="92" t="s">
        <v>27</v>
      </c>
      <c r="H79" s="89" t="str">
        <f>IF(OR(Table_6_UK!K70=0,Table_6_UK!K70&gt;Table_6_UK!K68),"PASS","FAIL")</f>
        <v>PASS</v>
      </c>
      <c r="I79" s="90" t="str">
        <f>Table_6_UK!K68&amp;", "&amp;Table_6_UK!K69</f>
        <v>0, 13690</v>
      </c>
    </row>
    <row r="80" spans="1:11" customFormat="1" ht="36.75" customHeight="1" x14ac:dyDescent="0.25">
      <c r="A80" s="108" t="s">
        <v>189</v>
      </c>
      <c r="B80" s="89" t="s">
        <v>190</v>
      </c>
      <c r="C80" s="89"/>
      <c r="D80" s="89"/>
      <c r="E80" s="524" t="s">
        <v>191</v>
      </c>
      <c r="F80" s="524"/>
      <c r="G80" s="92" t="s">
        <v>27</v>
      </c>
      <c r="H80" s="100" t="str">
        <f>IF(OR(AND(B4="E",Table_6_UK!K23=0,Table_6_UK!K37=0,Table_6_UK!K59=0),AND(B4="N",Table_6_UK!K13=0,Table_6_UK!K37=0,Table_6_UK!K59=0),AND(B4="W",Table_6_UK!K13=0,Table_6_UK!K23=0,Table_6_UK!K37=0),AND(B4="S",Table_6_UK!K13=0,Table_6_UK!K23=0,Table_6_UK!K59=0)),"PASS","FAIL")</f>
        <v>PASS</v>
      </c>
      <c r="I80" s="522" t="str">
        <f>Table_6_UK!K13&amp;", "&amp;Table_6_UK!K23&amp;", "&amp;Table_6_UK!K37&amp;", "&amp;Table_6_UK!K59</f>
        <v>0, 0, 102713, 0</v>
      </c>
      <c r="J80" s="522"/>
      <c r="K80" s="522"/>
    </row>
    <row r="81" spans="1:11" customFormat="1" ht="27" customHeight="1" x14ac:dyDescent="0.25">
      <c r="A81" s="108" t="s">
        <v>192</v>
      </c>
      <c r="B81" s="523" t="s">
        <v>193</v>
      </c>
      <c r="C81" s="523"/>
      <c r="D81" s="523"/>
      <c r="E81" s="523" t="s">
        <v>194</v>
      </c>
      <c r="F81" s="523"/>
      <c r="G81" s="89" t="s">
        <v>27</v>
      </c>
      <c r="H81" s="33" t="str">
        <f>IF(AND(B4="E",Table_6_UK!H7+Table_6_UK!H8+Table_6_UK!H10=0),"FAIL","PASS")</f>
        <v>PASS</v>
      </c>
      <c r="I81" s="90">
        <f>SUM(Table_6_UK!H7:H8)+Table_6_UK!H10</f>
        <v>0</v>
      </c>
      <c r="J81" s="33"/>
      <c r="K81" s="91"/>
    </row>
    <row r="82" spans="1:11" customFormat="1" ht="37.5" customHeight="1" x14ac:dyDescent="0.25">
      <c r="A82" s="108" t="s">
        <v>195</v>
      </c>
      <c r="B82" s="523" t="s">
        <v>196</v>
      </c>
      <c r="C82" s="523"/>
      <c r="D82" s="523"/>
      <c r="E82" s="523" t="s">
        <v>197</v>
      </c>
      <c r="F82" s="523"/>
      <c r="G82" s="89" t="s">
        <v>27</v>
      </c>
      <c r="H82" s="89" t="str">
        <f>IF(AND(B4="S",Table_6_UK!H26+Table_6_UK!H27+Table_6_UK!H29+Table_6_UK!H30+Table_6_UK!H31=0),"FAIL","PASS")</f>
        <v>PASS</v>
      </c>
      <c r="I82" s="90">
        <f>SUM(Table_6_UK!H26:H27)+SUM(Table_6_UK!H29:H31)</f>
        <v>59936</v>
      </c>
      <c r="J82" s="33"/>
      <c r="K82" s="91"/>
    </row>
    <row r="83" spans="1:11" customFormat="1" ht="39" customHeight="1" x14ac:dyDescent="0.25">
      <c r="A83" s="108" t="s">
        <v>198</v>
      </c>
      <c r="B83" s="523" t="s">
        <v>199</v>
      </c>
      <c r="C83" s="523"/>
      <c r="D83" s="523"/>
      <c r="E83" s="523" t="s">
        <v>200</v>
      </c>
      <c r="F83" s="523"/>
      <c r="G83" s="89" t="s">
        <v>27</v>
      </c>
      <c r="H83" s="33" t="str">
        <f>IF(AND(B4="W",Table_6_UK!H40+Table_6_UK!H41+Table_6_UK!H42+Table_6_UK!H43+Table_6_UK!H45+Table_6_UK!H50+Table_6_UK!H51+Table_6_UK!H52+Table_6_UK!H53+Table_6_UK!H55=0),"FAIL","PASS")</f>
        <v>PASS</v>
      </c>
      <c r="I83" s="90">
        <f>SUM(Table_6_UK!H40:H43)+Table_6_UK!H45+SUM(Table_6_UK!H50:H53)+Table_6_UK!H55</f>
        <v>0</v>
      </c>
      <c r="J83" s="33"/>
      <c r="K83" s="91"/>
    </row>
    <row r="84" spans="1:11" customFormat="1" ht="27.75" customHeight="1" x14ac:dyDescent="0.25">
      <c r="A84" s="108" t="s">
        <v>201</v>
      </c>
      <c r="B84" s="523" t="s">
        <v>202</v>
      </c>
      <c r="C84" s="523"/>
      <c r="D84" s="523"/>
      <c r="E84" s="523" t="s">
        <v>203</v>
      </c>
      <c r="F84" s="523"/>
      <c r="G84" s="89" t="s">
        <v>27</v>
      </c>
      <c r="H84" s="89" t="str">
        <f>IF(AND(B4="N",Table_6_UK!H16+Table_6_UK!H17+Table_6_UK!H18+Table_6_UK!H20=0),"FAIL","PASS")</f>
        <v>PASS</v>
      </c>
      <c r="I84" s="90">
        <f>SUM(Table_6_UK!H16:H18)+Table_6_UK!H20</f>
        <v>0</v>
      </c>
      <c r="J84" s="33"/>
      <c r="K84" s="91"/>
    </row>
    <row r="85" spans="1:11" customFormat="1" ht="35.25" customHeight="1" x14ac:dyDescent="0.25">
      <c r="A85" s="89" t="s">
        <v>204</v>
      </c>
      <c r="B85" s="524" t="s">
        <v>205</v>
      </c>
      <c r="C85" s="524"/>
      <c r="D85" s="524"/>
      <c r="E85" s="89" t="s">
        <v>206</v>
      </c>
      <c r="F85" s="89"/>
      <c r="G85" s="89" t="s">
        <v>27</v>
      </c>
      <c r="H85" s="89" t="str">
        <f>IF(OR(AND(B4="E",Table_7_England!H6&lt;&gt;0), OR(B4="S",B4="W",B4="N")),"PASS","FAIL")</f>
        <v>PASS</v>
      </c>
      <c r="I85" s="55">
        <f>Table_7_England!H6</f>
        <v>0</v>
      </c>
      <c r="J85" s="54"/>
      <c r="K85" s="109"/>
    </row>
    <row r="86" spans="1:11" customFormat="1" ht="26.25" customHeight="1" x14ac:dyDescent="0.25">
      <c r="A86" s="89" t="s">
        <v>207</v>
      </c>
      <c r="B86" s="89" t="s">
        <v>208</v>
      </c>
      <c r="C86" s="89"/>
      <c r="D86" s="89"/>
      <c r="E86" s="523" t="s">
        <v>209</v>
      </c>
      <c r="F86" s="523"/>
      <c r="G86" s="89" t="s">
        <v>27</v>
      </c>
      <c r="H86" s="100" t="str">
        <f>IF(OR(AND(B4="E",Table_7_England!H12&gt;=0),AND(OR(B4="S",B4="W",B4="N"),Table_7_England!H12=0)),"PASS","FAIL")</f>
        <v>PASS</v>
      </c>
      <c r="I86" s="55">
        <f>Table_7_England!H12</f>
        <v>0</v>
      </c>
      <c r="J86" s="54"/>
      <c r="K86" s="109"/>
    </row>
    <row r="87" spans="1:11" customFormat="1" ht="24.75" customHeight="1" x14ac:dyDescent="0.25">
      <c r="A87" s="92" t="s">
        <v>210</v>
      </c>
      <c r="B87" s="89" t="s">
        <v>211</v>
      </c>
      <c r="C87" s="89"/>
      <c r="D87" s="89"/>
      <c r="E87" s="523" t="s">
        <v>212</v>
      </c>
      <c r="F87" s="523"/>
      <c r="G87" s="89" t="s">
        <v>27</v>
      </c>
      <c r="H87" s="100" t="str">
        <f>IF(OR(AND(B4="W",Table_7_Wales!H15&gt;=0),AND(OR(B4="E",B4="S",B4="N"),Table_7_Wales!H15=0)),"PASS","FAIL")</f>
        <v>PASS</v>
      </c>
      <c r="I87" s="55">
        <f>Table_7_Wales!H15</f>
        <v>0</v>
      </c>
      <c r="J87" s="54"/>
      <c r="K87" s="109"/>
    </row>
    <row r="88" spans="1:11" customFormat="1" ht="24" customHeight="1" x14ac:dyDescent="0.25">
      <c r="A88" s="92" t="s">
        <v>213</v>
      </c>
      <c r="B88" s="89" t="s">
        <v>214</v>
      </c>
      <c r="C88" s="89"/>
      <c r="D88" s="89"/>
      <c r="E88" s="523" t="s">
        <v>215</v>
      </c>
      <c r="F88" s="523"/>
      <c r="G88" s="89" t="s">
        <v>27</v>
      </c>
      <c r="H88" s="100" t="str">
        <f>IF(OR(AND(B4="S",Table_7_Scotland!H13&gt;=0),AND(OR(B4="E",B4="W",B4="N"),Table_7_Scotland!H13=0)),"PASS","FAIL")</f>
        <v>PASS</v>
      </c>
      <c r="I88" s="55">
        <f>Table_7_Scotland!H13</f>
        <v>194514</v>
      </c>
      <c r="J88" s="54"/>
      <c r="K88" s="109"/>
    </row>
    <row r="89" spans="1:11" customFormat="1" ht="24.75" customHeight="1" x14ac:dyDescent="0.25">
      <c r="A89" s="92" t="s">
        <v>216</v>
      </c>
      <c r="B89" s="89" t="s">
        <v>217</v>
      </c>
      <c r="C89" s="89"/>
      <c r="D89" s="89"/>
      <c r="E89" s="523" t="s">
        <v>218</v>
      </c>
      <c r="F89" s="523"/>
      <c r="G89" s="89" t="s">
        <v>27</v>
      </c>
      <c r="H89" s="100" t="str">
        <f>IF(OR(AND(B4="N",Table_7_N_Ireland!H10&gt;=0),AND(OR(B4="E",B4="S",B4="W"),Table_7_N_Ireland!H10=0)),"PASS","FAIL")</f>
        <v>PASS</v>
      </c>
      <c r="I89" s="55">
        <f>Table_7_N_Ireland!H10</f>
        <v>0</v>
      </c>
      <c r="J89" s="54"/>
      <c r="K89" s="109"/>
    </row>
    <row r="90" spans="1:11" x14ac:dyDescent="0.2">
      <c r="A90" s="108" t="s">
        <v>219</v>
      </c>
      <c r="B90" s="92" t="s">
        <v>220</v>
      </c>
      <c r="C90" s="92"/>
      <c r="D90" s="92"/>
      <c r="E90" s="92" t="s">
        <v>221</v>
      </c>
      <c r="F90" s="92"/>
      <c r="G90" s="92" t="s">
        <v>34</v>
      </c>
      <c r="H90" s="89" t="str">
        <f>IF(OR(Table_8_UK!J6=0,Table_8_UK!L6&gt;0),"PASS","FAIL")</f>
        <v>PASS</v>
      </c>
      <c r="I90" s="90" t="str">
        <f>Table_8_UK!J6&amp;", "&amp;Table_8_UK!L6</f>
        <v>56577, 8088</v>
      </c>
      <c r="J90" s="54"/>
      <c r="K90" s="54"/>
    </row>
    <row r="91" spans="1:11" x14ac:dyDescent="0.2">
      <c r="A91" s="108" t="s">
        <v>222</v>
      </c>
      <c r="B91" s="92" t="s">
        <v>223</v>
      </c>
      <c r="C91" s="92"/>
      <c r="D91" s="92"/>
      <c r="E91" s="107" t="s">
        <v>224</v>
      </c>
      <c r="F91" s="107"/>
      <c r="G91" s="92" t="s">
        <v>34</v>
      </c>
      <c r="H91" s="89" t="str">
        <f>IF(OR(Table_8_UK!J7=0,Table_8_UK!L7&gt;0),"PASS","FAIL")</f>
        <v>PASS</v>
      </c>
      <c r="I91" s="90" t="str">
        <f>Table_8_UK!J7&amp;", "&amp;Table_8_UK!L7</f>
        <v>1326, 402</v>
      </c>
      <c r="J91" s="54"/>
      <c r="K91" s="109"/>
    </row>
    <row r="92" spans="1:11" x14ac:dyDescent="0.2">
      <c r="A92" s="108" t="s">
        <v>225</v>
      </c>
      <c r="B92" s="92" t="s">
        <v>226</v>
      </c>
      <c r="C92" s="92"/>
      <c r="D92" s="92"/>
      <c r="E92" s="92" t="s">
        <v>227</v>
      </c>
      <c r="F92" s="92"/>
      <c r="G92" s="92" t="s">
        <v>34</v>
      </c>
      <c r="H92" s="89" t="str">
        <f>IF(OR(Table_8_UK!J8=0,Table_8_UK!L8&gt;0),"PASS","FAIL")</f>
        <v>PASS</v>
      </c>
      <c r="I92" s="90" t="str">
        <f>Table_8_UK!J8&amp;", "&amp;Table_8_UK!L8</f>
        <v>1105, 237</v>
      </c>
      <c r="J92" s="54"/>
      <c r="K92" s="109"/>
    </row>
    <row r="93" spans="1:11" x14ac:dyDescent="0.2">
      <c r="A93" s="108" t="s">
        <v>228</v>
      </c>
      <c r="B93" s="92" t="s">
        <v>229</v>
      </c>
      <c r="C93" s="92"/>
      <c r="D93" s="92"/>
      <c r="E93" s="92" t="s">
        <v>230</v>
      </c>
      <c r="F93" s="92"/>
      <c r="G93" s="92" t="s">
        <v>34</v>
      </c>
      <c r="H93" s="89" t="str">
        <f>IF(OR(Table_8_UK!J9=0,Table_8_UK!L9&gt;0),"PASS","FAIL")</f>
        <v>PASS</v>
      </c>
      <c r="I93" s="90" t="str">
        <f>Table_8_UK!J9&amp;", "&amp;Table_8_UK!L9</f>
        <v>5972, 1095</v>
      </c>
      <c r="J93" s="54"/>
      <c r="K93" s="98"/>
    </row>
    <row r="94" spans="1:11" x14ac:dyDescent="0.2">
      <c r="A94" s="108" t="s">
        <v>231</v>
      </c>
      <c r="B94" s="92" t="s">
        <v>232</v>
      </c>
      <c r="C94" s="92"/>
      <c r="D94" s="92"/>
      <c r="E94" s="92" t="s">
        <v>233</v>
      </c>
      <c r="F94" s="92"/>
      <c r="G94" s="92" t="s">
        <v>34</v>
      </c>
      <c r="H94" s="89" t="str">
        <f>IF(OR(Table_8_UK!J10=0,Table_8_UK!L10&gt;0),"PASS","FAIL")</f>
        <v>PASS</v>
      </c>
      <c r="I94" s="90" t="str">
        <f>Table_8_UK!J10&amp;", "&amp;Table_8_UK!L10</f>
        <v>0, 0</v>
      </c>
      <c r="J94" s="54"/>
      <c r="K94" s="98"/>
    </row>
    <row r="95" spans="1:11" x14ac:dyDescent="0.2">
      <c r="A95" s="108" t="s">
        <v>234</v>
      </c>
      <c r="B95" s="92" t="s">
        <v>235</v>
      </c>
      <c r="C95" s="92"/>
      <c r="D95" s="92"/>
      <c r="E95" s="92" t="s">
        <v>236</v>
      </c>
      <c r="F95" s="92"/>
      <c r="G95" s="92" t="s">
        <v>34</v>
      </c>
      <c r="H95" s="89" t="str">
        <f>IF(OR(Table_8_UK!J11=0,Table_8_UK!L11&gt;0),"PASS","FAIL")</f>
        <v>PASS</v>
      </c>
      <c r="I95" s="90" t="str">
        <f>Table_8_UK!J11&amp;", "&amp;Table_8_UK!L11</f>
        <v>0, 0</v>
      </c>
      <c r="J95" s="54"/>
      <c r="K95" s="98"/>
    </row>
    <row r="96" spans="1:11" x14ac:dyDescent="0.2">
      <c r="A96" s="108" t="s">
        <v>237</v>
      </c>
      <c r="B96" s="92" t="s">
        <v>238</v>
      </c>
      <c r="C96" s="92"/>
      <c r="D96" s="92"/>
      <c r="E96" s="92" t="s">
        <v>239</v>
      </c>
      <c r="F96" s="92"/>
      <c r="G96" s="92" t="s">
        <v>34</v>
      </c>
      <c r="H96" s="89" t="str">
        <f>IF(OR(Table_8_UK!J12=0,Table_8_UK!L12&gt;0),"PASS","FAIL")</f>
        <v>PASS</v>
      </c>
      <c r="I96" s="90" t="str">
        <f>Table_8_UK!J12&amp;", "&amp;Table_8_UK!L12</f>
        <v>0, 0</v>
      </c>
      <c r="K96" s="98"/>
    </row>
    <row r="97" spans="1:11" x14ac:dyDescent="0.2">
      <c r="A97" s="108" t="s">
        <v>240</v>
      </c>
      <c r="B97" s="92" t="s">
        <v>241</v>
      </c>
      <c r="C97" s="92"/>
      <c r="D97" s="92"/>
      <c r="E97" s="92" t="s">
        <v>242</v>
      </c>
      <c r="F97" s="92"/>
      <c r="G97" s="92" t="s">
        <v>34</v>
      </c>
      <c r="H97" s="89" t="str">
        <f>IF(OR(Table_8_UK!J13=0,Table_8_UK!L13&gt;0),"PASS","FAIL")</f>
        <v>PASS</v>
      </c>
      <c r="I97" s="90" t="str">
        <f>Table_8_UK!J13&amp;", "&amp;Table_8_UK!L13</f>
        <v>0, 0</v>
      </c>
      <c r="J97" s="54"/>
      <c r="K97" s="98"/>
    </row>
    <row r="98" spans="1:11" x14ac:dyDescent="0.2">
      <c r="A98" s="108" t="s">
        <v>243</v>
      </c>
      <c r="B98" s="92" t="s">
        <v>244</v>
      </c>
      <c r="C98" s="92"/>
      <c r="D98" s="92"/>
      <c r="E98" s="92" t="s">
        <v>245</v>
      </c>
      <c r="F98" s="92"/>
      <c r="G98" s="92" t="s">
        <v>34</v>
      </c>
      <c r="H98" s="89" t="str">
        <f>IF(OR(Table_8_UK!J14=0,Table_8_UK!L14&gt;0),"PASS","FAIL")</f>
        <v>PASS</v>
      </c>
      <c r="I98" s="90" t="str">
        <f>Table_8_UK!J14&amp;", "&amp;Table_8_UK!L14</f>
        <v>19053, 8109</v>
      </c>
      <c r="J98" s="54"/>
      <c r="K98" s="98"/>
    </row>
    <row r="99" spans="1:11" x14ac:dyDescent="0.2">
      <c r="A99" s="108" t="s">
        <v>246</v>
      </c>
      <c r="B99" s="92" t="s">
        <v>247</v>
      </c>
      <c r="C99" s="92"/>
      <c r="D99" s="92"/>
      <c r="E99" s="92" t="s">
        <v>248</v>
      </c>
      <c r="F99" s="92"/>
      <c r="G99" s="92" t="s">
        <v>34</v>
      </c>
      <c r="H99" s="89" t="str">
        <f>IF(OR(Table_8_UK!J15=0,Table_8_UK!L15&gt;0),"PASS","FAIL")</f>
        <v>PASS</v>
      </c>
      <c r="I99" s="90" t="str">
        <f>Table_8_UK!J15&amp;", "&amp;Table_8_UK!L15</f>
        <v>0, 0</v>
      </c>
      <c r="K99" s="98"/>
    </row>
    <row r="100" spans="1:11" x14ac:dyDescent="0.2">
      <c r="A100" s="108" t="s">
        <v>249</v>
      </c>
      <c r="B100" s="92" t="s">
        <v>250</v>
      </c>
      <c r="C100" s="92"/>
      <c r="D100" s="92"/>
      <c r="E100" s="92" t="s">
        <v>251</v>
      </c>
      <c r="F100" s="92"/>
      <c r="G100" s="92" t="s">
        <v>34</v>
      </c>
      <c r="H100" s="89" t="str">
        <f>IF(OR(Table_8_UK!J16=0,Table_8_UK!L16&gt;0),"PASS","FAIL")</f>
        <v>PASS</v>
      </c>
      <c r="I100" s="90" t="str">
        <f>Table_8_UK!J16&amp;", "&amp;Table_8_UK!L16</f>
        <v>9137, 3284</v>
      </c>
      <c r="K100" s="98"/>
    </row>
    <row r="101" spans="1:11" x14ac:dyDescent="0.2">
      <c r="A101" s="108" t="s">
        <v>252</v>
      </c>
      <c r="B101" s="92" t="s">
        <v>253</v>
      </c>
      <c r="C101" s="92"/>
      <c r="D101" s="92"/>
      <c r="E101" s="92" t="s">
        <v>254</v>
      </c>
      <c r="F101" s="92"/>
      <c r="G101" s="92" t="s">
        <v>34</v>
      </c>
      <c r="H101" s="89" t="str">
        <f>IF(OR(Table_8_UK!J17=0,Table_8_UK!L17&gt;0),"PASS","FAIL")</f>
        <v>PASS</v>
      </c>
      <c r="I101" s="90" t="str">
        <f>Table_8_UK!J17&amp;", "&amp;Table_8_UK!L17</f>
        <v>23037, 9883</v>
      </c>
      <c r="K101" s="98"/>
    </row>
    <row r="102" spans="1:11" x14ac:dyDescent="0.2">
      <c r="A102" s="108" t="s">
        <v>255</v>
      </c>
      <c r="B102" s="92" t="s">
        <v>256</v>
      </c>
      <c r="C102" s="92"/>
      <c r="D102" s="92"/>
      <c r="E102" s="92" t="s">
        <v>257</v>
      </c>
      <c r="F102" s="92"/>
      <c r="G102" s="92" t="s">
        <v>34</v>
      </c>
      <c r="H102" s="89" t="str">
        <f>IF(OR(Table_8_UK!J18=0,Table_8_UK!L18&gt;0),"PASS","FAIL")</f>
        <v>PASS</v>
      </c>
      <c r="I102" s="90" t="str">
        <f>Table_8_UK!J18&amp;", "&amp;Table_8_UK!L18</f>
        <v>5361, 3016</v>
      </c>
      <c r="K102" s="98"/>
    </row>
    <row r="103" spans="1:11" x14ac:dyDescent="0.2">
      <c r="A103" s="108" t="s">
        <v>258</v>
      </c>
      <c r="B103" s="92" t="s">
        <v>259</v>
      </c>
      <c r="C103" s="92"/>
      <c r="D103" s="92"/>
      <c r="E103" s="92" t="s">
        <v>260</v>
      </c>
      <c r="F103" s="92"/>
      <c r="G103" s="92" t="s">
        <v>34</v>
      </c>
      <c r="H103" s="89" t="str">
        <f>IF(OR(Table_8_UK!J19=0,Table_8_UK!L19&gt;0),"PASS","FAIL")</f>
        <v>PASS</v>
      </c>
      <c r="I103" s="90" t="str">
        <f>Table_8_UK!J19&amp;", "&amp;Table_8_UK!L19</f>
        <v>9230, 6044</v>
      </c>
      <c r="K103" s="98"/>
    </row>
    <row r="104" spans="1:11" x14ac:dyDescent="0.2">
      <c r="A104" s="108" t="s">
        <v>261</v>
      </c>
      <c r="B104" s="92" t="s">
        <v>262</v>
      </c>
      <c r="C104" s="92"/>
      <c r="D104" s="92"/>
      <c r="E104" s="92" t="s">
        <v>263</v>
      </c>
      <c r="F104" s="92"/>
      <c r="G104" s="92" t="s">
        <v>34</v>
      </c>
      <c r="H104" s="89" t="str">
        <f>IF(OR(Table_8_UK!J20=0,Table_8_UK!L20&gt;0),"PASS","FAIL")</f>
        <v>PASS</v>
      </c>
      <c r="I104" s="90" t="str">
        <f>Table_8_UK!J20&amp;", "&amp;Table_8_UK!L20</f>
        <v>0, 0</v>
      </c>
      <c r="K104" s="98"/>
    </row>
    <row r="105" spans="1:11" x14ac:dyDescent="0.2">
      <c r="A105" s="108" t="s">
        <v>264</v>
      </c>
      <c r="B105" s="92" t="s">
        <v>265</v>
      </c>
      <c r="C105" s="92"/>
      <c r="D105" s="92"/>
      <c r="E105" s="92" t="s">
        <v>266</v>
      </c>
      <c r="F105" s="92"/>
      <c r="G105" s="92" t="s">
        <v>34</v>
      </c>
      <c r="H105" s="89" t="str">
        <f>IF(OR(Table_8_UK!J21=0,Table_8_UK!L21&gt;0),"PASS","FAIL")</f>
        <v>PASS</v>
      </c>
      <c r="I105" s="90" t="str">
        <f>Table_8_UK!J21&amp;", "&amp;Table_8_UK!L21</f>
        <v>1129, 1171</v>
      </c>
      <c r="K105" s="98"/>
    </row>
    <row r="106" spans="1:11" x14ac:dyDescent="0.2">
      <c r="A106" s="108" t="s">
        <v>267</v>
      </c>
      <c r="B106" s="92" t="s">
        <v>268</v>
      </c>
      <c r="C106" s="92"/>
      <c r="D106" s="92"/>
      <c r="E106" s="92" t="s">
        <v>269</v>
      </c>
      <c r="F106" s="92"/>
      <c r="G106" s="92" t="s">
        <v>34</v>
      </c>
      <c r="H106" s="89" t="str">
        <f>IF(OR(Table_8_UK!J22=0,Table_8_UK!L22&gt;0),"PASS","FAIL")</f>
        <v>PASS</v>
      </c>
      <c r="I106" s="90" t="str">
        <f>Table_8_UK!J22&amp;", "&amp;Table_8_UK!L22</f>
        <v>0, 0</v>
      </c>
      <c r="K106" s="98"/>
    </row>
    <row r="107" spans="1:11" x14ac:dyDescent="0.2">
      <c r="A107" s="108" t="s">
        <v>270</v>
      </c>
      <c r="B107" s="92" t="s">
        <v>271</v>
      </c>
      <c r="C107" s="92"/>
      <c r="D107" s="92"/>
      <c r="E107" s="92" t="s">
        <v>272</v>
      </c>
      <c r="F107" s="92"/>
      <c r="G107" s="92" t="s">
        <v>34</v>
      </c>
      <c r="H107" s="89" t="str">
        <f>IF(OR(Table_8_UK!J23=0,Table_8_UK!L23&gt;0),"PASS","FAIL")</f>
        <v>PASS</v>
      </c>
      <c r="I107" s="90" t="str">
        <f>Table_8_UK!J23&amp;", "&amp;Table_8_UK!L23</f>
        <v>4660, 1782</v>
      </c>
      <c r="K107" s="98"/>
    </row>
    <row r="108" spans="1:11" x14ac:dyDescent="0.2">
      <c r="A108" s="108" t="s">
        <v>273</v>
      </c>
      <c r="B108" s="92" t="s">
        <v>274</v>
      </c>
      <c r="C108" s="92"/>
      <c r="D108" s="92"/>
      <c r="E108" s="92" t="s">
        <v>275</v>
      </c>
      <c r="F108" s="92"/>
      <c r="G108" s="92" t="s">
        <v>34</v>
      </c>
      <c r="H108" s="89" t="str">
        <f>IF(OR(Table_8_UK!J24=0,Table_8_UK!L24&gt;0),"PASS","FAIL")</f>
        <v>PASS</v>
      </c>
      <c r="I108" s="90" t="str">
        <f>Table_8_UK!J24&amp;", "&amp;Table_8_UK!L24</f>
        <v>3327, 2450</v>
      </c>
      <c r="K108" s="98"/>
    </row>
    <row r="109" spans="1:11" x14ac:dyDescent="0.2">
      <c r="A109" s="108" t="s">
        <v>276</v>
      </c>
      <c r="B109" s="92" t="s">
        <v>277</v>
      </c>
      <c r="C109" s="92"/>
      <c r="D109" s="92"/>
      <c r="E109" s="92" t="s">
        <v>278</v>
      </c>
      <c r="F109" s="92"/>
      <c r="G109" s="92" t="s">
        <v>34</v>
      </c>
      <c r="H109" s="89" t="str">
        <f>IF(OR(Table_8_UK!J25=0,Table_8_UK!L25&gt;0),"PASS","FAIL")</f>
        <v>PASS</v>
      </c>
      <c r="I109" s="90" t="str">
        <f>Table_8_UK!J25&amp;", "&amp;Table_8_UK!L25</f>
        <v>2081, 2178</v>
      </c>
      <c r="K109" s="98"/>
    </row>
    <row r="110" spans="1:11" customFormat="1" ht="12.75" customHeight="1" x14ac:dyDescent="0.25">
      <c r="A110" s="108" t="s">
        <v>279</v>
      </c>
      <c r="B110" s="523" t="s">
        <v>280</v>
      </c>
      <c r="C110" s="523"/>
      <c r="D110" s="523"/>
      <c r="E110" s="92" t="s">
        <v>281</v>
      </c>
      <c r="F110" s="92"/>
      <c r="G110" s="92" t="s">
        <v>34</v>
      </c>
      <c r="H110" s="89" t="str">
        <f>IF(OR(Table_8_UK!J26=0,Table_8_UK!L26&gt;0),"PASS","FAIL")</f>
        <v>PASS</v>
      </c>
      <c r="I110" s="90" t="str">
        <f>Table_8_UK!J26&amp;", "&amp;Table_8_UK!L26</f>
        <v>11909, 7531</v>
      </c>
      <c r="K110" s="98"/>
    </row>
    <row r="111" spans="1:11" x14ac:dyDescent="0.2">
      <c r="A111" s="108" t="s">
        <v>282</v>
      </c>
      <c r="B111" s="92" t="s">
        <v>283</v>
      </c>
      <c r="C111" s="92"/>
      <c r="D111" s="92"/>
      <c r="E111" s="92" t="s">
        <v>284</v>
      </c>
      <c r="F111" s="92"/>
      <c r="G111" s="92" t="s">
        <v>34</v>
      </c>
      <c r="H111" s="89" t="str">
        <f>IF(OR(Table_8_UK!J27=0,Table_8_UK!L27&gt;0),"PASS","FAIL")</f>
        <v>PASS</v>
      </c>
      <c r="I111" s="90" t="str">
        <f>Table_8_UK!J27&amp;", "&amp;Table_8_UK!L27</f>
        <v>5038, 1642</v>
      </c>
      <c r="K111" s="98"/>
    </row>
    <row r="112" spans="1:11" x14ac:dyDescent="0.2">
      <c r="A112" s="108" t="s">
        <v>285</v>
      </c>
      <c r="B112" s="92" t="s">
        <v>286</v>
      </c>
      <c r="C112" s="92"/>
      <c r="D112" s="92"/>
      <c r="E112" s="92" t="s">
        <v>287</v>
      </c>
      <c r="F112" s="92"/>
      <c r="G112" s="92" t="s">
        <v>34</v>
      </c>
      <c r="H112" s="89" t="str">
        <f>IF(OR(Table_8_UK!J28=0,Table_8_UK!L28&gt;0),"PASS","FAIL")</f>
        <v>PASS</v>
      </c>
      <c r="I112" s="90" t="str">
        <f>Table_8_UK!J28&amp;", "&amp;Table_8_UK!L28</f>
        <v>3608, 1480</v>
      </c>
      <c r="K112" s="98"/>
    </row>
    <row r="113" spans="1:11" x14ac:dyDescent="0.2">
      <c r="A113" s="108" t="s">
        <v>288</v>
      </c>
      <c r="B113" s="92" t="s">
        <v>289</v>
      </c>
      <c r="C113" s="92"/>
      <c r="D113" s="92"/>
      <c r="E113" s="92" t="s">
        <v>290</v>
      </c>
      <c r="F113" s="92"/>
      <c r="G113" s="92" t="s">
        <v>34</v>
      </c>
      <c r="H113" s="89" t="str">
        <f>IF(OR(Table_8_UK!J29=0,Table_8_UK!L29&gt;0),"PASS","FAIL")</f>
        <v>PASS</v>
      </c>
      <c r="I113" s="90" t="str">
        <f>Table_8_UK!J29&amp;", "&amp;Table_8_UK!L29</f>
        <v>2015, 1799</v>
      </c>
      <c r="K113" s="98"/>
    </row>
    <row r="114" spans="1:11" x14ac:dyDescent="0.2">
      <c r="A114" s="108" t="s">
        <v>291</v>
      </c>
      <c r="B114" s="92" t="s">
        <v>292</v>
      </c>
      <c r="C114" s="92"/>
      <c r="D114" s="92"/>
      <c r="E114" s="92" t="s">
        <v>293</v>
      </c>
      <c r="F114" s="92"/>
      <c r="G114" s="92" t="s">
        <v>34</v>
      </c>
      <c r="H114" s="89" t="str">
        <f>IF(OR(Table_8_UK!J30=0,Table_8_UK!L30&gt;0),"PASS","FAIL")</f>
        <v>PASS</v>
      </c>
      <c r="I114" s="90" t="str">
        <f>Table_8_UK!J30&amp;", "&amp;Table_8_UK!L30</f>
        <v>3525, 811</v>
      </c>
      <c r="K114" s="98"/>
    </row>
    <row r="115" spans="1:11" x14ac:dyDescent="0.2">
      <c r="A115" s="108" t="s">
        <v>294</v>
      </c>
      <c r="B115" s="92" t="s">
        <v>295</v>
      </c>
      <c r="C115" s="92"/>
      <c r="D115" s="92"/>
      <c r="E115" s="92" t="s">
        <v>296</v>
      </c>
      <c r="F115" s="92"/>
      <c r="G115" s="92" t="s">
        <v>34</v>
      </c>
      <c r="H115" s="89" t="str">
        <f>IF(OR(Table_8_UK!J31=0,Table_8_UK!L31&gt;0),"PASS","FAIL")</f>
        <v>PASS</v>
      </c>
      <c r="I115" s="90" t="str">
        <f>Table_8_UK!J31&amp;", "&amp;Table_8_UK!L31</f>
        <v>946, 194</v>
      </c>
      <c r="K115" s="98"/>
    </row>
    <row r="116" spans="1:11" x14ac:dyDescent="0.2">
      <c r="A116" s="108" t="s">
        <v>297</v>
      </c>
      <c r="B116" s="92" t="s">
        <v>298</v>
      </c>
      <c r="C116" s="92"/>
      <c r="D116" s="92"/>
      <c r="E116" s="92" t="s">
        <v>299</v>
      </c>
      <c r="F116" s="92"/>
      <c r="G116" s="92" t="s">
        <v>34</v>
      </c>
      <c r="H116" s="89" t="str">
        <f>IF(OR(Table_8_UK!J32=0,Table_8_UK!L32&gt;0),"PASS","FAIL")</f>
        <v>PASS</v>
      </c>
      <c r="I116" s="90" t="str">
        <f>Table_8_UK!J32&amp;", "&amp;Table_8_UK!L32</f>
        <v>1948, 327</v>
      </c>
      <c r="K116" s="98"/>
    </row>
    <row r="117" spans="1:11" x14ac:dyDescent="0.2">
      <c r="A117" s="108" t="s">
        <v>300</v>
      </c>
      <c r="B117" s="92" t="s">
        <v>301</v>
      </c>
      <c r="C117" s="92"/>
      <c r="D117" s="92"/>
      <c r="E117" s="92" t="s">
        <v>302</v>
      </c>
      <c r="F117" s="92"/>
      <c r="G117" s="92" t="s">
        <v>34</v>
      </c>
      <c r="H117" s="89" t="str">
        <f>IF(OR(Table_8_UK!J33=0,Table_8_UK!L33&gt;0),"PASS","FAIL")</f>
        <v>PASS</v>
      </c>
      <c r="I117" s="90" t="str">
        <f>Table_8_UK!J33&amp;", "&amp;Table_8_UK!L33</f>
        <v>3436, 886</v>
      </c>
      <c r="K117" s="98"/>
    </row>
    <row r="118" spans="1:11" x14ac:dyDescent="0.2">
      <c r="A118" s="108" t="s">
        <v>303</v>
      </c>
      <c r="B118" s="92" t="s">
        <v>304</v>
      </c>
      <c r="C118" s="92"/>
      <c r="D118" s="92"/>
      <c r="E118" s="92" t="s">
        <v>305</v>
      </c>
      <c r="F118" s="92"/>
      <c r="G118" s="92" t="s">
        <v>34</v>
      </c>
      <c r="H118" s="89" t="str">
        <f>IF(OR(Table_8_UK!J34=0,Table_8_UK!L34&gt;0),"PASS","FAIL")</f>
        <v>PASS</v>
      </c>
      <c r="I118" s="90" t="str">
        <f>Table_8_UK!J34&amp;", "&amp;Table_8_UK!L34</f>
        <v>3728, 1185</v>
      </c>
      <c r="K118" s="98"/>
    </row>
    <row r="119" spans="1:11" x14ac:dyDescent="0.2">
      <c r="A119" s="108" t="s">
        <v>306</v>
      </c>
      <c r="B119" s="92" t="s">
        <v>307</v>
      </c>
      <c r="C119" s="92"/>
      <c r="D119" s="92"/>
      <c r="E119" s="92" t="s">
        <v>308</v>
      </c>
      <c r="F119" s="92"/>
      <c r="G119" s="92" t="s">
        <v>34</v>
      </c>
      <c r="H119" s="89" t="str">
        <f>IF(OR(Table_8_UK!J35=0,Table_8_UK!L35&gt;0),"PASS","FAIL")</f>
        <v>PASS</v>
      </c>
      <c r="I119" s="90" t="str">
        <f>Table_8_UK!J35&amp;", "&amp;Table_8_UK!L35</f>
        <v>7517, 1035</v>
      </c>
      <c r="K119" s="98"/>
    </row>
    <row r="120" spans="1:11" x14ac:dyDescent="0.2">
      <c r="A120" s="108" t="s">
        <v>309</v>
      </c>
      <c r="B120" s="92" t="s">
        <v>310</v>
      </c>
      <c r="C120" s="92"/>
      <c r="D120" s="92"/>
      <c r="E120" s="92" t="s">
        <v>311</v>
      </c>
      <c r="F120" s="92"/>
      <c r="G120" s="92" t="s">
        <v>34</v>
      </c>
      <c r="H120" s="89" t="str">
        <f>IF(OR(Table_8_UK!J36=0,Table_8_UK!L36&gt;0),"PASS","FAIL")</f>
        <v>PASS</v>
      </c>
      <c r="I120" s="90" t="str">
        <f>Table_8_UK!J36&amp;", "&amp;Table_8_UK!L36</f>
        <v>2801, 518</v>
      </c>
      <c r="K120" s="98"/>
    </row>
    <row r="121" spans="1:11" x14ac:dyDescent="0.2">
      <c r="A121" s="108" t="s">
        <v>312</v>
      </c>
      <c r="B121" s="92" t="s">
        <v>313</v>
      </c>
      <c r="C121" s="92"/>
      <c r="D121" s="92"/>
      <c r="E121" s="92" t="s">
        <v>314</v>
      </c>
      <c r="F121" s="92"/>
      <c r="G121" s="92" t="s">
        <v>34</v>
      </c>
      <c r="H121" s="89" t="str">
        <f>IF(OR(Table_8_UK!J37=0,Table_8_UK!L37&gt;0),"PASS","FAIL")</f>
        <v>PASS</v>
      </c>
      <c r="I121" s="90" t="str">
        <f>Table_8_UK!J37&amp;", "&amp;Table_8_UK!L37</f>
        <v>5705, 1187</v>
      </c>
      <c r="K121" s="98"/>
    </row>
    <row r="122" spans="1:11" x14ac:dyDescent="0.2">
      <c r="A122" s="108" t="s">
        <v>315</v>
      </c>
      <c r="B122" s="92" t="s">
        <v>316</v>
      </c>
      <c r="C122" s="92"/>
      <c r="D122" s="92"/>
      <c r="E122" s="92" t="s">
        <v>317</v>
      </c>
      <c r="F122" s="92"/>
      <c r="G122" s="92" t="s">
        <v>34</v>
      </c>
      <c r="H122" s="89" t="str">
        <f>IF(OR(Table_8_UK!J38=0,Table_8_UK!L38&gt;0),"PASS","FAIL")</f>
        <v>PASS</v>
      </c>
      <c r="I122" s="90" t="str">
        <f>Table_8_UK!J38&amp;", "&amp;Table_8_UK!L38</f>
        <v>12230, 5589</v>
      </c>
      <c r="K122" s="98"/>
    </row>
    <row r="123" spans="1:11" x14ac:dyDescent="0.2">
      <c r="A123" s="108" t="s">
        <v>318</v>
      </c>
      <c r="B123" s="92" t="s">
        <v>319</v>
      </c>
      <c r="C123" s="92"/>
      <c r="D123" s="92"/>
      <c r="E123" s="92" t="s">
        <v>320</v>
      </c>
      <c r="F123" s="92"/>
      <c r="G123" s="92" t="s">
        <v>34</v>
      </c>
      <c r="H123" s="89" t="str">
        <f>IF(OR(Table_8_UK!J39=0,Table_8_UK!L39&gt;0),"PASS","FAIL")</f>
        <v>PASS</v>
      </c>
      <c r="I123" s="90" t="str">
        <f>Table_8_UK!J39&amp;", "&amp;Table_8_UK!L39</f>
        <v>0, 0</v>
      </c>
      <c r="K123" s="98"/>
    </row>
    <row r="124" spans="1:11" x14ac:dyDescent="0.2">
      <c r="A124" s="108" t="s">
        <v>321</v>
      </c>
      <c r="B124" s="92" t="s">
        <v>322</v>
      </c>
      <c r="C124" s="92"/>
      <c r="D124" s="92"/>
      <c r="E124" s="92" t="s">
        <v>323</v>
      </c>
      <c r="F124" s="92"/>
      <c r="G124" s="92" t="s">
        <v>34</v>
      </c>
      <c r="H124" s="89" t="str">
        <f>IF(OR(Table_8_UK!J40=0,Table_8_UK!L40&gt;0),"PASS","FAIL")</f>
        <v>PASS</v>
      </c>
      <c r="I124" s="90" t="str">
        <f>Table_8_UK!J40&amp;", "&amp;Table_8_UK!L40</f>
        <v>12476, 3143</v>
      </c>
      <c r="K124" s="98"/>
    </row>
    <row r="125" spans="1:11" x14ac:dyDescent="0.2">
      <c r="A125" s="108" t="s">
        <v>324</v>
      </c>
      <c r="B125" s="92" t="s">
        <v>325</v>
      </c>
      <c r="C125" s="92"/>
      <c r="D125" s="92"/>
      <c r="E125" s="92" t="s">
        <v>326</v>
      </c>
      <c r="F125" s="92"/>
      <c r="G125" s="92" t="s">
        <v>34</v>
      </c>
      <c r="H125" s="89" t="str">
        <f>IF(OR(Table_8_UK!J41=0,Table_8_UK!L41&gt;0),"PASS","FAIL")</f>
        <v>PASS</v>
      </c>
      <c r="I125" s="90" t="str">
        <f>Table_8_UK!J41&amp;", "&amp;Table_8_UK!L41</f>
        <v>3768, 869</v>
      </c>
      <c r="K125" s="98"/>
    </row>
    <row r="126" spans="1:11" x14ac:dyDescent="0.2">
      <c r="A126" s="108" t="s">
        <v>327</v>
      </c>
      <c r="B126" s="92" t="s">
        <v>328</v>
      </c>
      <c r="C126" s="92"/>
      <c r="D126" s="92"/>
      <c r="E126" s="92" t="s">
        <v>329</v>
      </c>
      <c r="F126" s="92"/>
      <c r="G126" s="92" t="s">
        <v>34</v>
      </c>
      <c r="H126" s="89" t="str">
        <f>IF(OR(Table_8_UK!J42=0,Table_8_UK!L42&gt;0),"PASS","FAIL")</f>
        <v>PASS</v>
      </c>
      <c r="I126" s="90" t="str">
        <f>Table_8_UK!J42&amp;", "&amp;Table_8_UK!L42</f>
        <v>8438, 1480</v>
      </c>
      <c r="K126" s="98"/>
    </row>
    <row r="127" spans="1:11" x14ac:dyDescent="0.2">
      <c r="A127" s="108" t="s">
        <v>330</v>
      </c>
      <c r="B127" s="92" t="s">
        <v>331</v>
      </c>
      <c r="C127" s="92"/>
      <c r="D127" s="92"/>
      <c r="E127" s="92" t="s">
        <v>332</v>
      </c>
      <c r="F127" s="92"/>
      <c r="G127" s="92" t="s">
        <v>34</v>
      </c>
      <c r="H127" s="89" t="str">
        <f>IF(OR(Table_8_UK!J43=0,Table_8_UK!L43&gt;0),"PASS","FAIL")</f>
        <v>PASS</v>
      </c>
      <c r="I127" s="90" t="str">
        <f>Table_8_UK!J43&amp;", "&amp;Table_8_UK!L43</f>
        <v>3493, 1298</v>
      </c>
      <c r="K127" s="98"/>
    </row>
    <row r="128" spans="1:11" x14ac:dyDescent="0.2">
      <c r="A128" s="108" t="s">
        <v>333</v>
      </c>
      <c r="B128" s="92" t="s">
        <v>334</v>
      </c>
      <c r="C128" s="92"/>
      <c r="D128" s="92"/>
      <c r="E128" s="92" t="s">
        <v>335</v>
      </c>
      <c r="F128" s="92"/>
      <c r="G128" s="92" t="s">
        <v>34</v>
      </c>
      <c r="H128" s="89" t="str">
        <f>IF(OR(Table_8_UK!J44=0,Table_8_UK!L44&gt;0),"PASS","FAIL")</f>
        <v>PASS</v>
      </c>
      <c r="I128" s="90" t="str">
        <f>Table_8_UK!J44&amp;", "&amp;Table_8_UK!L44</f>
        <v>5044, 773</v>
      </c>
      <c r="K128" s="98"/>
    </row>
    <row r="129" spans="1:11" x14ac:dyDescent="0.2">
      <c r="A129" s="108" t="s">
        <v>336</v>
      </c>
      <c r="B129" s="92" t="s">
        <v>337</v>
      </c>
      <c r="C129" s="92"/>
      <c r="D129" s="92"/>
      <c r="E129" s="92" t="s">
        <v>338</v>
      </c>
      <c r="F129" s="92"/>
      <c r="G129" s="92" t="s">
        <v>34</v>
      </c>
      <c r="H129" s="89" t="str">
        <f>IF(OR(Table_8_UK!J45=0,Table_8_UK!L45&gt;0),"PASS","FAIL")</f>
        <v>PASS</v>
      </c>
      <c r="I129" s="90" t="str">
        <f>Table_8_UK!J45&amp;", "&amp;Table_8_UK!L45</f>
        <v>1752, 817</v>
      </c>
      <c r="K129" s="98"/>
    </row>
    <row r="130" spans="1:11" x14ac:dyDescent="0.2">
      <c r="A130" s="108" t="s">
        <v>339</v>
      </c>
      <c r="B130" s="92" t="s">
        <v>340</v>
      </c>
      <c r="C130" s="92"/>
      <c r="D130" s="92"/>
      <c r="E130" s="92" t="s">
        <v>341</v>
      </c>
      <c r="F130" s="92"/>
      <c r="G130" s="92" t="s">
        <v>34</v>
      </c>
      <c r="H130" s="89" t="str">
        <f>IF(OR(Table_8_UK!J46=0,Table_8_UK!L46&gt;0),"PASS","FAIL")</f>
        <v>PASS</v>
      </c>
      <c r="I130" s="90" t="str">
        <f>Table_8_UK!J46&amp;", "&amp;Table_8_UK!L46</f>
        <v>3197, 712</v>
      </c>
      <c r="K130" s="98"/>
    </row>
    <row r="131" spans="1:11" x14ac:dyDescent="0.2">
      <c r="A131" s="108" t="s">
        <v>342</v>
      </c>
      <c r="B131" s="92" t="s">
        <v>343</v>
      </c>
      <c r="C131" s="92"/>
      <c r="D131" s="92"/>
      <c r="E131" s="92" t="s">
        <v>344</v>
      </c>
      <c r="F131" s="92"/>
      <c r="G131" s="92" t="s">
        <v>34</v>
      </c>
      <c r="H131" s="89" t="str">
        <f>IF(OR(Table_8_UK!J47=0,Table_8_UK!L47&gt;0),"PASS","FAIL")</f>
        <v>PASS</v>
      </c>
      <c r="I131" s="90" t="str">
        <f>Table_8_UK!J47&amp;", "&amp;Table_8_UK!L47</f>
        <v>2503, 924</v>
      </c>
      <c r="K131" s="98"/>
    </row>
    <row r="132" spans="1:11" x14ac:dyDescent="0.2">
      <c r="A132" s="108" t="s">
        <v>345</v>
      </c>
      <c r="B132" s="92" t="s">
        <v>346</v>
      </c>
      <c r="C132" s="92"/>
      <c r="D132" s="92"/>
      <c r="E132" s="92" t="s">
        <v>347</v>
      </c>
      <c r="F132" s="92"/>
      <c r="G132" s="92" t="s">
        <v>34</v>
      </c>
      <c r="H132" s="89" t="str">
        <f>IF(OR(Table_8_UK!J48=0,Table_8_UK!L48&gt;0),"PASS","FAIL")</f>
        <v>PASS</v>
      </c>
      <c r="I132" s="90" t="str">
        <f>Table_8_UK!J48&amp;", "&amp;Table_8_UK!L48</f>
        <v>9500, 1678</v>
      </c>
      <c r="K132" s="98"/>
    </row>
    <row r="133" spans="1:11" x14ac:dyDescent="0.2">
      <c r="A133" s="108" t="s">
        <v>348</v>
      </c>
      <c r="B133" s="92" t="s">
        <v>349</v>
      </c>
      <c r="C133" s="92"/>
      <c r="D133" s="92"/>
      <c r="E133" s="92" t="s">
        <v>350</v>
      </c>
      <c r="F133" s="92"/>
      <c r="G133" s="92" t="s">
        <v>34</v>
      </c>
      <c r="H133" s="89" t="str">
        <f>IF(OR(Table_8_UK!J49=0,Table_8_UK!L49&gt;0),"PASS","FAIL")</f>
        <v>PASS</v>
      </c>
      <c r="I133" s="90" t="str">
        <f>Table_8_UK!J49&amp;", "&amp;Table_8_UK!L49</f>
        <v>1443, 636</v>
      </c>
      <c r="K133" s="98"/>
    </row>
    <row r="134" spans="1:11" x14ac:dyDescent="0.2">
      <c r="A134" s="108" t="s">
        <v>351</v>
      </c>
      <c r="B134" s="92" t="s">
        <v>352</v>
      </c>
      <c r="C134" s="92"/>
      <c r="D134" s="92"/>
      <c r="E134" s="92" t="s">
        <v>353</v>
      </c>
      <c r="F134" s="92"/>
      <c r="G134" s="92" t="s">
        <v>34</v>
      </c>
      <c r="H134" s="89" t="str">
        <f>IF(OR(Table_8_UK!J50=0,Table_8_UK!L50&gt;0),"PASS","FAIL")</f>
        <v>PASS</v>
      </c>
      <c r="I134" s="90" t="str">
        <f>Table_8_UK!J50&amp;", "&amp;Table_8_UK!L50</f>
        <v>0, 0</v>
      </c>
      <c r="K134" s="98"/>
    </row>
    <row r="135" spans="1:11" x14ac:dyDescent="0.2">
      <c r="A135" s="108" t="s">
        <v>354</v>
      </c>
      <c r="B135" s="92" t="s">
        <v>355</v>
      </c>
      <c r="C135" s="92"/>
      <c r="D135" s="92"/>
      <c r="E135" s="92" t="str">
        <f>CONCATENATE("Table_8_UK, ","L",ROW(Table_8_UK!L100))</f>
        <v>Table_8_UK, L100</v>
      </c>
      <c r="F135" s="92"/>
      <c r="G135" s="92" t="s">
        <v>34</v>
      </c>
      <c r="H135" s="89" t="str">
        <f>IF(Table_8_UK!L100&lt;&gt;0,"FAIL","PASS")</f>
        <v>PASS</v>
      </c>
      <c r="I135" s="90">
        <f>Table_8_UK!L100</f>
        <v>0</v>
      </c>
      <c r="K135" s="98"/>
    </row>
    <row r="136" spans="1:11" s="54" customFormat="1" x14ac:dyDescent="0.2">
      <c r="A136" s="110" t="s">
        <v>356</v>
      </c>
      <c r="B136" s="107" t="s">
        <v>357</v>
      </c>
      <c r="C136" s="107"/>
      <c r="D136" s="107"/>
      <c r="E136" s="107" t="str">
        <f>CONCATENATE("Table_8_UK, ","O",ROW(Table_8_UK!O101))</f>
        <v>Table_8_UK, O101</v>
      </c>
      <c r="F136" s="107"/>
      <c r="G136" s="107" t="s">
        <v>34</v>
      </c>
      <c r="H136" s="101" t="str">
        <f>IF(OR(Table_8_UK!O101&gt;=20000,IF(Table_8_UK!O101=0,0,(Table_8_UK!O101/Table_8_UK!O104)&gt;=0.1)),"FAIL","PASS")</f>
        <v>PASS</v>
      </c>
      <c r="I136" s="55">
        <f>Table_8_UK!O101</f>
        <v>19465</v>
      </c>
      <c r="K136" s="111"/>
    </row>
    <row r="137" spans="1:11" x14ac:dyDescent="0.2">
      <c r="A137" s="108" t="s">
        <v>358</v>
      </c>
      <c r="B137" s="89" t="s">
        <v>359</v>
      </c>
      <c r="C137" s="89"/>
      <c r="D137" s="89"/>
      <c r="E137" s="92" t="str">
        <f>CONCATENATE("Table_9_UK, ","H",ROW(Table_9_UK!H6))</f>
        <v>Table_9_UK, H6</v>
      </c>
      <c r="F137" s="92"/>
      <c r="G137" s="92" t="s">
        <v>34</v>
      </c>
      <c r="H137" s="89" t="str">
        <f>IF(Table_9_UK!H6&gt;=0,"PASS","FAIL")</f>
        <v>PASS</v>
      </c>
      <c r="I137" s="90">
        <f>Table_9_UK!H6</f>
        <v>13512</v>
      </c>
      <c r="K137" s="112"/>
    </row>
    <row r="138" spans="1:11" x14ac:dyDescent="0.2">
      <c r="A138" s="108" t="s">
        <v>360</v>
      </c>
      <c r="B138" s="89" t="s">
        <v>361</v>
      </c>
      <c r="C138" s="89"/>
      <c r="D138" s="89"/>
      <c r="E138" s="92" t="str">
        <f>CONCATENATE("Table_9_UK, ","H",ROW(Table_9_UK!H7))</f>
        <v>Table_9_UK, H7</v>
      </c>
      <c r="F138" s="92"/>
      <c r="G138" s="92" t="s">
        <v>34</v>
      </c>
      <c r="H138" s="89" t="str">
        <f>IF(Table_9_UK!H7&gt;=0,"PASS","FAIL")</f>
        <v>PASS</v>
      </c>
      <c r="I138" s="90">
        <f>Table_9_UK!H7</f>
        <v>400</v>
      </c>
      <c r="K138" s="112"/>
    </row>
    <row r="139" spans="1:11" x14ac:dyDescent="0.2">
      <c r="A139" s="108" t="s">
        <v>362</v>
      </c>
      <c r="B139" s="89" t="s">
        <v>363</v>
      </c>
      <c r="C139" s="89"/>
      <c r="D139" s="89"/>
      <c r="E139" s="92" t="str">
        <f>CONCATENATE("Table_9_UK, ","H",ROW(Table_9_UK!H10))</f>
        <v>Table_9_UK, H10</v>
      </c>
      <c r="F139" s="92"/>
      <c r="G139" s="92" t="s">
        <v>34</v>
      </c>
      <c r="H139" s="89" t="str">
        <f>IF(Table_9_UK!H10&gt;=0,"PASS","FAIL")</f>
        <v>PASS</v>
      </c>
      <c r="I139" s="90">
        <f>Table_9_UK!H10</f>
        <v>0</v>
      </c>
      <c r="K139" s="112"/>
    </row>
    <row r="140" spans="1:11" x14ac:dyDescent="0.2">
      <c r="A140" s="108" t="s">
        <v>364</v>
      </c>
      <c r="B140" s="89" t="s">
        <v>365</v>
      </c>
      <c r="C140" s="89"/>
      <c r="D140" s="89"/>
      <c r="E140" s="92" t="str">
        <f>CONCATENATE("Table_9_UK, ","H",ROW(Table_9_UK!H11))</f>
        <v>Table_9_UK, H11</v>
      </c>
      <c r="F140" s="92"/>
      <c r="G140" s="92" t="s">
        <v>34</v>
      </c>
      <c r="H140" s="89" t="str">
        <f>IF(Table_9_UK!H11&gt;=0,"PASS","FAIL")</f>
        <v>PASS</v>
      </c>
      <c r="I140" s="90">
        <f>Table_9_UK!H11</f>
        <v>0</v>
      </c>
      <c r="K140" s="112"/>
    </row>
    <row r="141" spans="1:11" x14ac:dyDescent="0.2">
      <c r="A141" s="108" t="s">
        <v>366</v>
      </c>
      <c r="B141" s="92" t="s">
        <v>367</v>
      </c>
      <c r="C141" s="92"/>
      <c r="D141" s="92"/>
      <c r="E141" s="92" t="str">
        <f>CONCATENATE("Table_9_UK, ","H",ROW(Table_9_UK!H14))</f>
        <v>Table_9_UK, H14</v>
      </c>
      <c r="F141" s="92"/>
      <c r="G141" s="92" t="s">
        <v>34</v>
      </c>
      <c r="H141" s="89" t="str">
        <f>IF(Table_9_UK!H14&gt;=0,"PASS","FAIL")</f>
        <v>PASS</v>
      </c>
      <c r="I141" s="90">
        <f>Table_9_UK!H14</f>
        <v>100386</v>
      </c>
    </row>
    <row r="142" spans="1:11" x14ac:dyDescent="0.2">
      <c r="A142" s="108" t="s">
        <v>368</v>
      </c>
      <c r="B142" s="92" t="s">
        <v>369</v>
      </c>
      <c r="C142" s="92"/>
      <c r="D142" s="92"/>
      <c r="E142" s="92" t="str">
        <f>CONCATENATE("Table_9_UK, ","H",ROW(Table_9_UK!H15))</f>
        <v>Table_9_UK, H15</v>
      </c>
      <c r="F142" s="92"/>
      <c r="G142" s="92" t="s">
        <v>34</v>
      </c>
      <c r="H142" s="89" t="str">
        <f>IF(Table_9_UK!H15&gt;=0,"PASS","FAIL")</f>
        <v>PASS</v>
      </c>
      <c r="I142" s="90">
        <f>Table_9_UK!H15</f>
        <v>20818</v>
      </c>
    </row>
    <row r="143" spans="1:11" x14ac:dyDescent="0.2">
      <c r="A143" s="108" t="s">
        <v>370</v>
      </c>
      <c r="B143" s="92" t="s">
        <v>371</v>
      </c>
      <c r="C143" s="92"/>
      <c r="D143" s="92"/>
      <c r="E143" s="92" t="str">
        <f>CONCATENATE("Table_9_UK, ","H",ROW(Table_9_UK!H17))</f>
        <v>Table_9_UK, H17</v>
      </c>
      <c r="F143" s="92"/>
      <c r="G143" s="92" t="s">
        <v>34</v>
      </c>
      <c r="H143" s="89" t="str">
        <f>IF(Table_9_UK!H17&gt;=0,"PASS","FAIL")</f>
        <v>PASS</v>
      </c>
      <c r="I143" s="90">
        <f>Table_9_UK!H17</f>
        <v>135116</v>
      </c>
    </row>
    <row r="144" spans="1:11" customFormat="1" ht="25.5" customHeight="1" x14ac:dyDescent="0.25">
      <c r="A144" s="108" t="s">
        <v>372</v>
      </c>
      <c r="B144" s="523" t="s">
        <v>373</v>
      </c>
      <c r="C144" s="523"/>
      <c r="D144" s="523"/>
      <c r="E144" s="113" t="s">
        <v>374</v>
      </c>
      <c r="F144" s="113"/>
      <c r="G144" s="92" t="s">
        <v>27</v>
      </c>
      <c r="H144" s="113" t="str">
        <f>IF(OR(Table_9_UK!H6&gt;400000,Table_9_UK!H7&gt;400000,Table_9_UK!H10&gt;400000,Table_9_UK!H11&gt;400000,Table_9_UK!H14&gt;400000,Table_9_UK!H15&gt;400000),"FAIL","PASS")</f>
        <v>PASS</v>
      </c>
      <c r="I144" s="114" t="str">
        <f>Table_9_UK!H6&amp;", "&amp;Table_9_UK!H7&amp;", "&amp;Table_9_UK!H10&amp;", "&amp;Table_9_UK!H11&amp;", "&amp;Table_9_UK!H14&amp;", "&amp;Table_9_UK!H15</f>
        <v>13512, 400, 0, 0, 100386, 20818</v>
      </c>
      <c r="J144" s="115"/>
      <c r="K144" s="115"/>
    </row>
    <row r="145" spans="1:11" x14ac:dyDescent="0.2">
      <c r="A145" s="108" t="s">
        <v>375</v>
      </c>
      <c r="B145" s="89" t="s">
        <v>376</v>
      </c>
      <c r="C145" s="89"/>
      <c r="D145" s="89"/>
      <c r="E145" s="92" t="str">
        <f>CONCATENATE("Table_9_UK, ","I",ROW(Table_9_UK!I6),",I",ROW(Table_9_UK!I7))</f>
        <v>Table_9_UK, I6,I7</v>
      </c>
      <c r="F145" s="92"/>
      <c r="G145" s="89" t="s">
        <v>34</v>
      </c>
      <c r="H145" s="89" t="str">
        <f>IF(AND(Table_9_UK!I6=0,Table_9_UK!I7=0),"PASS","FAIL")</f>
        <v>PASS</v>
      </c>
      <c r="I145" s="90" t="str">
        <f>Table_9_UK!I6&amp;", "&amp;Table_9_UK!I7</f>
        <v>0, 0</v>
      </c>
    </row>
    <row r="146" spans="1:11" x14ac:dyDescent="0.2">
      <c r="A146" s="108" t="s">
        <v>377</v>
      </c>
      <c r="B146" s="89" t="s">
        <v>378</v>
      </c>
      <c r="C146" s="89"/>
      <c r="D146" s="89"/>
      <c r="E146" s="92" t="str">
        <f>CONCATENATE("Table_9_UK, ","I",ROW(Table_9_UK!I10),",I",ROW(Table_9_UK!I11))</f>
        <v>Table_9_UK, I10,I11</v>
      </c>
      <c r="F146" s="92"/>
      <c r="G146" s="89" t="s">
        <v>34</v>
      </c>
      <c r="H146" s="89" t="str">
        <f>IF(AND(Table_9_UK!I10=0,Table_9_UK!I11=0),"PASS","FAIL")</f>
        <v>PASS</v>
      </c>
      <c r="I146" s="90" t="str">
        <f>Table_9_UK!I10&amp;", "&amp;Table_9_UK!I11</f>
        <v>0, 0</v>
      </c>
      <c r="K146" s="98"/>
    </row>
    <row r="147" spans="1:11" customFormat="1" ht="24.75" customHeight="1" x14ac:dyDescent="0.25">
      <c r="A147" s="108" t="s">
        <v>379</v>
      </c>
      <c r="B147" s="524" t="s">
        <v>380</v>
      </c>
      <c r="C147" s="524"/>
      <c r="D147" s="524"/>
      <c r="E147" s="89" t="s">
        <v>381</v>
      </c>
      <c r="F147" s="101"/>
      <c r="G147" s="89" t="s">
        <v>34</v>
      </c>
      <c r="H147" s="89" t="str">
        <f>IF(AND(B4="E",Table_7_England!H11&gt;0,Table_9_UK!I17=0),"FAIL","PASS")</f>
        <v>PASS</v>
      </c>
      <c r="I147" s="90" t="str">
        <f>Table_9_UK!I17&amp;", "&amp;Table_7_England!H11</f>
        <v>12058, 0</v>
      </c>
      <c r="J147" s="33"/>
      <c r="K147" s="116"/>
    </row>
    <row r="148" spans="1:11" customFormat="1" ht="24.75" customHeight="1" x14ac:dyDescent="0.25">
      <c r="A148" s="108" t="s">
        <v>382</v>
      </c>
      <c r="B148" s="524" t="s">
        <v>383</v>
      </c>
      <c r="C148" s="524"/>
      <c r="D148" s="524"/>
      <c r="E148" s="89" t="s">
        <v>384</v>
      </c>
      <c r="F148" s="101"/>
      <c r="G148" s="89" t="s">
        <v>34</v>
      </c>
      <c r="H148" s="100" t="str">
        <f>IF(AND(B4="W",OR(Table_7_Wales!H12&gt;0,Table_7_Wales!H13&gt;0),Table_9_UK!I17=0),"FAIL","PASS")</f>
        <v>PASS</v>
      </c>
      <c r="I148" s="90" t="str">
        <f>Table_9_UK!I17&amp;", "&amp;Table_7_Wales!H12&amp;", "&amp;Table_7_Wales!H13</f>
        <v>12058, 0, 0</v>
      </c>
      <c r="J148" s="33"/>
      <c r="K148" s="116"/>
    </row>
    <row r="149" spans="1:11" customFormat="1" ht="24.75" customHeight="1" x14ac:dyDescent="0.25">
      <c r="A149" s="108" t="s">
        <v>385</v>
      </c>
      <c r="B149" s="524" t="s">
        <v>386</v>
      </c>
      <c r="C149" s="524"/>
      <c r="D149" s="524"/>
      <c r="E149" s="89" t="s">
        <v>387</v>
      </c>
      <c r="F149" s="101"/>
      <c r="G149" s="89" t="s">
        <v>34</v>
      </c>
      <c r="H149" s="100" t="str">
        <f>IF(AND(B4="S",Table_7_Scotland!H11,Table_9_UK!I17=0),"FAIL","PASS")</f>
        <v>PASS</v>
      </c>
      <c r="I149" s="90" t="str">
        <f>Table_9_UK!I17&amp;", "&amp;Table_7_Scotland!H11</f>
        <v>12058, 4983</v>
      </c>
      <c r="J149" s="33"/>
      <c r="K149" s="116"/>
    </row>
    <row r="150" spans="1:11" customFormat="1" ht="24.75" customHeight="1" x14ac:dyDescent="0.25">
      <c r="A150" s="108" t="s">
        <v>388</v>
      </c>
      <c r="B150" s="524" t="s">
        <v>389</v>
      </c>
      <c r="C150" s="524"/>
      <c r="D150" s="524"/>
      <c r="E150" s="89" t="s">
        <v>390</v>
      </c>
      <c r="F150" s="101"/>
      <c r="G150" s="89" t="s">
        <v>34</v>
      </c>
      <c r="H150" s="100" t="str">
        <f>IF(AND(B4="N",Table_7_N_Ireland!H9&gt;0,Table_9_UK!I17=0),"FAIL","PASS")</f>
        <v>PASS</v>
      </c>
      <c r="I150" s="90" t="str">
        <f>Table_9_UK!I17&amp;", "&amp;Table_7_N_Ireland!H9</f>
        <v>12058, 0</v>
      </c>
      <c r="J150" s="33"/>
      <c r="K150" s="116"/>
    </row>
    <row r="151" spans="1:11" customFormat="1" ht="24.75" customHeight="1" x14ac:dyDescent="0.25">
      <c r="A151" s="108" t="s">
        <v>391</v>
      </c>
      <c r="B151" s="524" t="s">
        <v>392</v>
      </c>
      <c r="C151" s="524"/>
      <c r="D151" s="524"/>
      <c r="E151" s="89" t="s">
        <v>393</v>
      </c>
      <c r="F151" s="101"/>
      <c r="G151" s="89" t="s">
        <v>34</v>
      </c>
      <c r="H151" s="100" t="str">
        <f>IF(AND(Table_4_UK!H50+Table_4_UK!H51&gt;0,Table_9_UK!L17=0),"FAIL","PASS")</f>
        <v>PASS</v>
      </c>
      <c r="I151" s="90" t="str">
        <f>Table_4_UK!H50&amp;", "&amp;Table_4_UK!H51</f>
        <v>0, 167000</v>
      </c>
      <c r="J151" s="33"/>
      <c r="K151" s="116"/>
    </row>
    <row r="152" spans="1:11" customFormat="1" ht="79.5" customHeight="1" x14ac:dyDescent="0.25">
      <c r="A152" s="117" t="s">
        <v>394</v>
      </c>
      <c r="B152" s="118" t="s">
        <v>395</v>
      </c>
      <c r="C152" s="119"/>
      <c r="D152" s="119"/>
      <c r="E152" s="525" t="s">
        <v>396</v>
      </c>
      <c r="F152" s="525"/>
      <c r="G152" s="120" t="s">
        <v>34</v>
      </c>
      <c r="H152" s="121" t="str">
        <f>IF(OR(AND(SUM(Table_10_UK!H6)&lt;&gt;0,ISBLANK(Table_10_UK!L6)),AND(SUM(Table_10_UK!H7)&lt;&gt;0,ISBLANK(Table_10_UK!L7)),AND(SUM(Table_10_UK!H8)&lt;&gt;0,ISBLANK(Table_10_UK!L8)),AND(SUM(Table_10_UK!H9)&lt;&gt;0,ISBLANK(Table_10_UK!L9)),AND(SUM(Table_10_UK!H10)&lt;&gt;0,ISBLANK(Table_10_UK!L10)),AND(SUM(Table_10_UK!H16)&lt;&gt;0,ISBLANK(Table_10_UK!L16)),AND(SUM(Table_10_UK!H17)&lt;&gt;0,ISBLANK(Table_10_UK!L17)),AND(SUM(Table_10_UK!H18)&lt;&gt;0,ISBLANK(Table_10_UK!L18)),AND(SUM(Table_10_UK!H19)&lt;&gt;0,ISBLANK(Table_10_UK!L19)),AND(SUM(Table_10_UK!H20)&lt;&gt;0,ISBLANK(Table_10_UK!L20)),AND(SUM(Table_10_UK!H25)&lt;&gt;0,ISBLANK(Table_10_UK!L25)),AND(SUM(Table_10_UK!H26)&lt;&gt;0,ISBLANK(Table_10_UK!L26)),AND(SUM(Table_10_UK!H27)&lt;&gt;0,ISBLANK(Table_10_UK!L27)),AND(SUM(Table_10_UK!H28)&lt;&gt;0,ISBLANK(Table_10_UK!L28)),AND(SUM(Table_10_UK!H33)&lt;&gt;0,ISBLANK(Table_10_UK!L33)),AND(SUM(Table_10_UK!H34)&lt;&gt;0,ISBLANK(Table_10_UK!L34)),AND(SUM(Table_10_UK!H39)&lt;&gt;0,ISBLANK(Table_10_UK!L39)),AND(SUM(Table_10_UK!H40)&lt;&gt;0,ISBLANK(Table_10_UK!L40)),AND(SUM(Table_10_UK!H41)&lt;&gt;0,ISBLANK(Table_10_UK!L41)),AND(SUM(Table_10_UK!H46)&lt;&gt;0,ISBLANK(Table_10_UK!L46)),AND(SUM(Table_10_UK!H47)&lt;&gt;0,ISBLANK(Table_10_UK!L47)),AND(SUM(Table_10_UK!H48)&lt;&gt;0,ISBLANK(Table_10_UK!L48)),AND(SUM(Table_10_UK!H49)&lt;&gt;0,ISBLANK(Table_10_UK!L49)),AND(SUM(Table_10_UK!H51)&lt;&gt;0,ISBLANK(Table_10_UK!L51)),AND(SUM(Table_10_UK!H55)&lt;&gt;0,ISBLANK(Table_10_UK!L55)),AND(SUM(Table_10_UK!H56)&lt;&gt;0,ISBLANK(Table_10_UK!L56))),"FAIL","PASS")</f>
        <v>PASS</v>
      </c>
      <c r="I152" s="122" t="str">
        <f>CONCATENATE(Table_10_UK!S6,Table_10_UK!S7,Table_10_UK!S8,Table_10_UK!S9,Table_10_UK!S10,Table_10_UK!S12,Table_10_UK!S16,Table_10_UK!S17,Table_10_UK!S18,Table_10_UK!S19,Table_10_UK!S20,Table_10_UK!S25,Table_10_UK!S26,Table_10_UK!S27,Table_10_UK!S28,Table_10_UK!S33,Table_10_UK!S34,Table_10_UK!S39,Table_10_UK!S40,Table_10_UK!S41,Table_10_UK!S46,Table_10_UK!S47,Table_10_UK!S48,Table_10_UK!S49,Table_10_UK!S51,Table_10_UK!S55,Table_10_UK!S56)</f>
        <v/>
      </c>
      <c r="J152" s="33"/>
      <c r="K152" s="116"/>
    </row>
    <row r="153" spans="1:11" customFormat="1" ht="79.5" customHeight="1" x14ac:dyDescent="0.25">
      <c r="A153" s="117" t="s">
        <v>397</v>
      </c>
      <c r="B153" s="123" t="s">
        <v>398</v>
      </c>
      <c r="C153" s="119"/>
      <c r="D153" s="119"/>
      <c r="E153" s="525" t="s">
        <v>399</v>
      </c>
      <c r="F153" s="525"/>
      <c r="G153" s="120" t="s">
        <v>34</v>
      </c>
      <c r="H153" s="121" t="str">
        <f>IF(OR(AND(SUM(Table_10_UK!H6)=0,NOT(ISBLANK(Table_10_UK!L6))),AND(SUM(Table_10_UK!H7)=0,NOT(ISBLANK(Table_10_UK!L7))),AND(SUM(Table_10_UK!H8)=0,NOT(ISBLANK(Table_10_UK!L8))),AND(SUM(Table_10_UK!H9)=0,NOT(ISBLANK(Table_10_UK!L9))),AND(SUM(Table_10_UK!H10)=0,NOT(ISBLANK(Table_10_UK!L10))),AND(SUM(Table_10_UK!H12)=0,NOT(ISBLANK(Table_10_UK!L12))),AND(SUM(Table_10_UK!H16)=0,NOT(ISBLANK(Table_10_UK!L16))),AND(SUM(Table_10_UK!H17)=0,NOT(ISBLANK(Table_10_UK!L17))),AND(SUM(Table_10_UK!H18)=0,NOT(ISBLANK(Table_10_UK!L18))),AND(SUM(Table_10_UK!H19)=0,NOT(ISBLANK(Table_10_UK!L19))),AND(SUM(Table_10_UK!H20)=0,NOT(ISBLANK(Table_10_UK!L20))),AND(SUM(Table_10_UK!H25)=0,NOT(ISBLANK(Table_10_UK!L25))),AND(SUM(Table_10_UK!H26)=0,NOT(ISBLANK(Table_10_UK!L26))),AND(SUM(Table_10_UK!H27)=0,NOT(ISBLANK(Table_10_UK!L27))),AND(SUM(Table_10_UK!H28)=0,NOT(ISBLANK(Table_10_UK!L28))),AND(SUM(Table_10_UK!H33)=0,NOT(ISBLANK(Table_10_UK!L33))),AND(SUM(Table_10_UK!H34)=0,NOT(ISBLANK(Table_10_UK!L34))),AND(SUM(Table_10_UK!H39)=0,NOT(ISBLANK(Table_10_UK!L39))),AND(SUM(Table_10_UK!H40)=0,NOT(ISBLANK(Table_10_UK!L40))),AND(SUM(Table_10_UK!H41)=0,NOT(ISBLANK(Table_10_UK!L41))),AND(SUM(Table_10_UK!H46)=0,NOT(ISBLANK(Table_10_UK!L46))),AND(SUM(Table_10_UK!H47)=0,NOT(ISBLANK(Table_10_UK!L47))),AND(SUM(Table_10_UK!H48)=0,NOT(ISBLANK(Table_10_UK!L48))),AND(SUM(Table_10_UK!H49)=0,NOT(ISBLANK(Table_10_UK!L49))),AND(SUM(Table_10_UK!H51)=0,NOT(ISBLANK(Table_10_UK!L51))),AND(SUM(Table_10_UK!H55)=0,NOT(ISBLANK(Table_10_UK!L55))),AND(SUM(Table_10_UK!H56)=0,NOT(ISBLANK(Table_10_UK!L56)))), "FAIL","PASS")</f>
        <v>PASS</v>
      </c>
      <c r="I153" s="122" t="str">
        <f>CONCATENATE(Table_10_UK!V6,Table_10_UK!V7,Table_10_UK!V8,Table_10_UK!V9,Table_10_UK!V10,Table_10_UK!V12,Table_10_UK!V16,Table_10_UK!V17,Table_10_UK!V18,Table_10_UK!V19,Table_10_UK!V20,Table_10_UK!V25,Table_10_UK!V26,Table_10_UK!V27,Table_10_UK!V28,Table_10_UK!V33,Table_10_UK!V34,Table_10_UK!V39,Table_10_UK!V40,Table_10_UK!V41,Table_10_UK!V46,Table_10_UK!V47,Table_10_UK!V48,Table_10_UK!V49,Table_10_UK!V51,Table_10_UK!V55,Table_10_UK!V56)</f>
        <v/>
      </c>
      <c r="J153" s="33"/>
      <c r="K153" s="116"/>
    </row>
    <row r="154" spans="1:11" customFormat="1" ht="79.5" customHeight="1" x14ac:dyDescent="0.25">
      <c r="A154" s="117" t="s">
        <v>400</v>
      </c>
      <c r="B154" s="118" t="s">
        <v>401</v>
      </c>
      <c r="C154" s="119"/>
      <c r="D154" s="119"/>
      <c r="E154" s="525" t="s">
        <v>402</v>
      </c>
      <c r="F154" s="525"/>
      <c r="G154" s="120" t="s">
        <v>34</v>
      </c>
      <c r="H154" s="121" t="str">
        <f>IF(OR(AND(SUM(Table_10_UK!I6)&lt;&gt;0,ISBLANK(Table_10_UK!M6)),AND(SUM(Table_10_UK!I7)&lt;&gt;0,ISBLANK(Table_10_UK!M7)),AND(SUM(Table_10_UK!I8)&lt;&gt;0,ISBLANK(Table_10_UK!M8)),AND(SUM(Table_10_UK!I9)&lt;&gt;0,ISBLANK(Table_10_UK!M9)),AND(SUM(Table_10_UK!I10)&lt;&gt;0,ISBLANK(Table_10_UK!M10)),AND(SUM(Table_10_UK!I16)&lt;&gt;0,ISBLANK(Table_10_UK!M16)),AND(SUM(Table_10_UK!I17)&lt;&gt;0,ISBLANK(Table_10_UK!M17)),AND(SUM(Table_10_UK!I18)&lt;&gt;0,ISBLANK(Table_10_UK!M18)),AND(SUM(Table_10_UK!I19)&lt;&gt;0,ISBLANK(Table_10_UK!M19)),AND(SUM(Table_10_UK!I20)&lt;&gt;0,ISBLANK(Table_10_UK!M20)),AND(SUM(Table_10_UK!I25)&lt;&gt;0,ISBLANK(Table_10_UK!M25)),AND(SUM(Table_10_UK!I26)&lt;&gt;0,ISBLANK(Table_10_UK!M26)),AND(SUM(Table_10_UK!I27)&lt;&gt;0,ISBLANK(Table_10_UK!M27)),AND(SUM(Table_10_UK!I28)&lt;&gt;0,ISBLANK(Table_10_UK!M28)),AND(SUM(Table_10_UK!I33)&lt;&gt;0,ISBLANK(Table_10_UK!M33)),AND(SUM(Table_10_UK!I34)&lt;&gt;0,ISBLANK(Table_10_UK!M34)),AND(SUM(Table_10_UK!I39)&lt;&gt;0,ISBLANK(Table_10_UK!M39)),AND(SUM(Table_10_UK!I40)&lt;&gt;0,ISBLANK(Table_10_UK!M40)),AND(SUM(Table_10_UK!I41)&lt;&gt;0,ISBLANK(Table_10_UK!M41)),AND(SUM(Table_10_UK!I46)&lt;&gt;0,ISBLANK(Table_10_UK!M46)),AND(SUM(Table_10_UK!I47)&lt;&gt;0,ISBLANK(Table_10_UK!M47)),AND(SUM(Table_10_UK!I48)&lt;&gt;0,ISBLANK(Table_10_UK!M48)),AND(SUM(Table_10_UK!I49)&lt;&gt;0,ISBLANK(Table_10_UK!M49)),AND(SUM(Table_10_UK!I51)&lt;&gt;0,ISBLANK(Table_10_UK!M51)),AND(SUM(Table_10_UK!I55)&lt;&gt;0,ISBLANK(Table_10_UK!M55)),AND(SUM(Table_10_UK!I56)&lt;&gt;0,ISBLANK(Table_10_UK!M56))),"FAIL","PASS")</f>
        <v>PASS</v>
      </c>
      <c r="I154" s="122" t="str">
        <f>CONCATENATE(Table_10_UK!Y6,Table_10_UK!Y7,Table_10_UK!Y8,Table_10_UK!Y9,Table_10_UK!Y10,Table_10_UK!Y12,Table_10_UK!Y16,Table_10_UK!Y17,Table_10_UK!Y18,Table_10_UK!Y19,Table_10_UK!Y20,Table_10_UK!Y25,Table_10_UK!Y26,Table_10_UK!Y27,Table_10_UK!Y28,Table_10_UK!Y33,Table_10_UK!Y34,Table_10_UK!Y39,Table_10_UK!Y40,Table_10_UK!Y41,Table_10_UK!Y46,Table_10_UK!Y47,Table_10_UK!Y48,Table_10_UK!Y49,Table_10_UK!Y51,Table_10_UK!Y55,Table_10_UK!Y56)</f>
        <v/>
      </c>
      <c r="J154" s="33"/>
      <c r="K154" s="116"/>
    </row>
    <row r="155" spans="1:11" customFormat="1" ht="79.5" customHeight="1" x14ac:dyDescent="0.25">
      <c r="A155" s="117" t="s">
        <v>403</v>
      </c>
      <c r="B155" s="123" t="s">
        <v>404</v>
      </c>
      <c r="C155" s="119"/>
      <c r="D155" s="119"/>
      <c r="E155" s="525" t="s">
        <v>405</v>
      </c>
      <c r="F155" s="525"/>
      <c r="G155" s="120" t="s">
        <v>34</v>
      </c>
      <c r="H155" s="121" t="str">
        <f>IF(OR(AND(SUM(Table_10_UK!I6)=0,NOT(ISBLANK(Table_10_UK!M6))),AND(SUM(Table_10_UK!I7)=0,NOT(ISBLANK(Table_10_UK!M7))),AND(SUM(Table_10_UK!I8)=0,NOT(ISBLANK(Table_10_UK!M8))),AND(SUM(Table_10_UK!I9)=0,NOT(ISBLANK(Table_10_UK!M9))),AND(SUM(Table_10_UK!I10)=0,NOT(ISBLANK(Table_10_UK!M10))),AND(SUM(Table_10_UK!I12)=0,NOT(ISBLANK(Table_10_UK!M12))),AND(SUM(Table_10_UK!I16)=0,NOT(ISBLANK(Table_10_UK!M16))),AND(SUM(Table_10_UK!I17)=0,NOT(ISBLANK(Table_10_UK!M17))),AND(SUM(Table_10_UK!I18)=0,NOT(ISBLANK(Table_10_UK!M18))),AND(SUM(Table_10_UK!I19)=0,NOT(ISBLANK(Table_10_UK!M19))),AND(SUM(Table_10_UK!I20)=0,NOT(ISBLANK(Table_10_UK!M20))),AND(SUM(Table_10_UK!I25)=0,NOT(ISBLANK(Table_10_UK!M25))),AND(SUM(Table_10_UK!I26)=0,NOT(ISBLANK(Table_10_UK!M26))),AND(SUM(Table_10_UK!I27)=0,NOT(ISBLANK(Table_10_UK!M27))),AND(SUM(Table_10_UK!I28)=0,NOT(ISBLANK(Table_10_UK!M28))),AND(SUM(Table_10_UK!I33)=0,NOT(ISBLANK(Table_10_UK!M33))),AND(SUM(Table_10_UK!I34)=0,NOT(ISBLANK(Table_10_UK!M34))),AND(SUM(Table_10_UK!I39)=0,NOT(ISBLANK(Table_10_UK!M39))),AND(SUM(Table_10_UK!I40)=0,NOT(ISBLANK(Table_10_UK!M40))),AND(SUM(Table_10_UK!I41)=0,NOT(ISBLANK(Table_10_UK!M41))),AND(SUM(Table_10_UK!I46)=0,NOT(ISBLANK(Table_10_UK!M46))),AND(SUM(Table_10_UK!I47)=0,NOT(ISBLANK(Table_10_UK!M47))),AND(SUM(Table_10_UK!I48)=0,NOT(ISBLANK(Table_10_UK!M48))),AND(SUM(Table_10_UK!I49)=0,NOT(ISBLANK(Table_10_UK!M49))),AND(SUM(Table_10_UK!I51)=0,NOT(ISBLANK(Table_10_UK!M51))),AND(SUM(Table_10_UK!I55)=0,NOT(ISBLANK(Table_10_UK!M55))),AND(SUM(Table_10_UK!I56)=0,NOT(ISBLANK(Table_10_UK!M56)))), "FAIL","PASS")</f>
        <v>PASS</v>
      </c>
      <c r="I155" s="122" t="str">
        <f>CONCATENATE(Table_10_UK!AB6,Table_10_UK!AB7,Table_10_UK!AB8,Table_10_UK!AB9,Table_10_UK!AB10,Table_10_UK!AB12,Table_10_UK!AB16,Table_10_UK!AB17,Table_10_UK!AB18,Table_10_UK!AB19,Table_10_UK!AB20,Table_10_UK!AB25,Table_10_UK!AB26,Table_10_UK!AB27,Table_10_UK!AB28,Table_10_UK!AB33,Table_10_UK!AB34,Table_10_UK!AB39,Table_10_UK!AB40,Table_10_UK!AB41,Table_10_UK!AB46,Table_10_UK!AB47,Table_10_UK!AB48,Table_10_UK!AB49,Table_10_UK!AB51,Table_10_UK!AB55,Table_10_UK!AB56)</f>
        <v/>
      </c>
      <c r="J155" s="33"/>
      <c r="K155" s="116"/>
    </row>
    <row r="156" spans="1:11" customFormat="1" ht="25.5" customHeight="1" x14ac:dyDescent="0.25">
      <c r="A156" s="89" t="s">
        <v>406</v>
      </c>
      <c r="B156" s="523" t="s">
        <v>407</v>
      </c>
      <c r="C156" s="523"/>
      <c r="D156" s="523"/>
      <c r="E156" s="107" t="s">
        <v>408</v>
      </c>
      <c r="F156" s="107"/>
      <c r="G156" s="92" t="s">
        <v>34</v>
      </c>
      <c r="H156" s="101" t="str">
        <f>IF(AND('Hide_me(rule Table_All.1)'!C114="PASS",'Hide_me(rule Table_All.1)'!E114="PASS",'Hide_me(rule Table_All.1)'!K114="PASS",'Hide_me(rule Table_All.1)'!M114="PASS",'Hide_me(rule Table_All.1)'!O114="PASS",'Hide_me(rule Table_All.1)'!Q114="PASS",'Hide_me(rule Table_All.1)'!AN114="PASS",'Hide_me(rule Table_All.1)'!AR114="PASS",'Hide_me(rule Table_All.1)'!AS114="PASS",'Hide_me(rule Table_All.1)'!AT114="PASS",'Hide_me(rule Table_All.1)'!AU114="PASS",'Hide_me(rule Table_All.1)'!AV114="PASS",'Hide_me(rule Table_All.1)'!AW114="PASS",'Hide_me(rule Table_All.1)'!BD114="PASS"),"PASS","FAIL")</f>
        <v>PASS</v>
      </c>
      <c r="I156" s="522" t="str">
        <f>CONCATENATE('Hide_me(rule Table_All.1)'!C115,'Hide_me(rule Table_All.1)'!E115,'Hide_me(rule Table_All.1)'!K115,'Hide_me(rule Table_All.1)'!M115,'Hide_me(rule Table_All.1)'!O115,'Hide_me(rule Table_All.1)'!Q115,'Hide_me(rule Table_All.1)'!AN115,'Hide_me(rule Table_All.1)'!AR115,'Hide_me(rule Table_All.1)'!AS115,'Hide_me(rule Table_All.1)'!AT115,'Hide_me(rule Table_All.1)'!AU115,'Hide_me(rule Table_All.1)'!AV115,'Hide_me(rule Table_All.1)'!AW115,'Hide_me(rule Table_All.1)'!BD115)</f>
        <v/>
      </c>
      <c r="J156" s="522"/>
      <c r="K156" s="522"/>
    </row>
    <row r="157" spans="1:11" x14ac:dyDescent="0.2">
      <c r="E157" s="124"/>
      <c r="F157" s="82"/>
      <c r="G157" s="62"/>
      <c r="K157" s="54"/>
    </row>
    <row r="158" spans="1:11" x14ac:dyDescent="0.2">
      <c r="K158" s="54"/>
    </row>
    <row r="159" spans="1:11" x14ac:dyDescent="0.2">
      <c r="D159" s="91"/>
      <c r="K159" s="125"/>
    </row>
    <row r="160" spans="1:11" x14ac:dyDescent="0.2">
      <c r="D160" s="91"/>
    </row>
  </sheetData>
  <sheetProtection algorithmName="SHA-512" hashValue="dl+8ANZgL70B6YDt5RGnwVtjorhbctRJPbltLRavmPdMrSHmSKDlKu/XmZLDh7jgM2UHKsyyzxc8xeYE5/VM3A==" saltValue="lrDdGJCId3JvdGvVvqGfoA==" spinCount="100000" sheet="1"/>
  <mergeCells count="43">
    <mergeCell ref="B35:D35"/>
    <mergeCell ref="B76:D76"/>
    <mergeCell ref="B77:D77"/>
    <mergeCell ref="B67:D67"/>
    <mergeCell ref="B69:D69"/>
    <mergeCell ref="B70:D70"/>
    <mergeCell ref="B73:D73"/>
    <mergeCell ref="B74:D74"/>
    <mergeCell ref="I156:K156"/>
    <mergeCell ref="I80:K80"/>
    <mergeCell ref="A6:B6"/>
    <mergeCell ref="B149:D149"/>
    <mergeCell ref="B85:D85"/>
    <mergeCell ref="B84:D84"/>
    <mergeCell ref="B83:D83"/>
    <mergeCell ref="B82:D82"/>
    <mergeCell ref="B65:D65"/>
    <mergeCell ref="B36:D36"/>
    <mergeCell ref="E55:F55"/>
    <mergeCell ref="E82:F82"/>
    <mergeCell ref="E81:F81"/>
    <mergeCell ref="E80:F80"/>
    <mergeCell ref="B81:D81"/>
    <mergeCell ref="E56:F56"/>
    <mergeCell ref="E87:F87"/>
    <mergeCell ref="E88:F88"/>
    <mergeCell ref="E89:F89"/>
    <mergeCell ref="B156:D156"/>
    <mergeCell ref="B150:D150"/>
    <mergeCell ref="B148:D148"/>
    <mergeCell ref="B147:D147"/>
    <mergeCell ref="B110:D110"/>
    <mergeCell ref="B144:D144"/>
    <mergeCell ref="B151:D151"/>
    <mergeCell ref="E152:F152"/>
    <mergeCell ref="E153:F153"/>
    <mergeCell ref="E154:F154"/>
    <mergeCell ref="E155:F155"/>
    <mergeCell ref="I55:K55"/>
    <mergeCell ref="I56:K56"/>
    <mergeCell ref="E83:F83"/>
    <mergeCell ref="E84:F84"/>
    <mergeCell ref="E86:F86"/>
  </mergeCells>
  <conditionalFormatting sqref="D2:D3">
    <cfRule type="expression" dxfId="28" priority="1">
      <formula>ISERROR($D$2)</formula>
    </cfRule>
  </conditionalFormatting>
  <conditionalFormatting sqref="H24:H156">
    <cfRule type="containsText" dxfId="27" priority="2" operator="containsText" text="FAIL">
      <formula>NOT(ISERROR(SEARCH("FAIL",H24)))</formula>
    </cfRule>
  </conditionalFormatting>
  <hyperlinks>
    <hyperlink ref="A13" r:id="rId1"/>
    <hyperlink ref="A17" r:id="rId2"/>
  </hyperlinks>
  <pageMargins left="0.55118110236220474" right="0.55118110236220474" top="0.78740157480314965" bottom="0.78740157480314965" header="0.31496062992125984" footer="0.31496062992125984"/>
  <pageSetup paperSize="9" scale="44" orientation="landscape" r:id="rId3"/>
  <headerFooter alignWithMargins="0">
    <oddFooter xml:space="preserve">&amp;RPage &amp;P of &amp;N,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75"/>
  <sheetViews>
    <sheetView topLeftCell="A38" zoomScale="90" zoomScaleNormal="90" workbookViewId="0">
      <selection activeCell="K70" sqref="K70"/>
    </sheetView>
  </sheetViews>
  <sheetFormatPr defaultColWidth="9.85546875" defaultRowHeight="12.75" x14ac:dyDescent="0.2"/>
  <cols>
    <col min="1" max="1" width="10" style="384" bestFit="1" customWidth="1"/>
    <col min="2" max="4" width="2" style="330" customWidth="1"/>
    <col min="5" max="5" width="70.28515625" style="330" customWidth="1"/>
    <col min="6" max="7" width="2.85546875" style="330" hidden="1" customWidth="1"/>
    <col min="8" max="8" width="21.85546875" style="330" customWidth="1"/>
    <col min="9" max="9" width="23.28515625" style="330" customWidth="1"/>
    <col min="10" max="10" width="20.5703125" style="330" customWidth="1"/>
    <col min="11" max="11" width="15.85546875" style="330" bestFit="1" customWidth="1"/>
    <col min="12" max="14" width="17.7109375" style="330" customWidth="1"/>
    <col min="15" max="15" width="9.85546875" style="330" customWidth="1"/>
    <col min="16" max="16384" width="9.85546875" style="330"/>
  </cols>
  <sheetData>
    <row r="1" spans="1:12" customFormat="1" ht="55.5" customHeight="1" x14ac:dyDescent="0.25">
      <c r="A1" s="331" t="s">
        <v>832</v>
      </c>
      <c r="B1" s="547" t="s">
        <v>833</v>
      </c>
      <c r="C1" s="547"/>
      <c r="D1" s="547"/>
      <c r="E1" s="547"/>
      <c r="F1" s="547"/>
      <c r="G1" s="547"/>
      <c r="H1" s="548"/>
      <c r="I1" s="548"/>
      <c r="J1" s="548"/>
      <c r="K1" s="549"/>
    </row>
    <row r="2" spans="1:12" customFormat="1" ht="15.75" customHeight="1" x14ac:dyDescent="0.25">
      <c r="A2" s="332"/>
      <c r="B2" s="333"/>
      <c r="C2" s="333"/>
      <c r="D2" s="333"/>
      <c r="E2" s="333"/>
      <c r="F2" s="333"/>
      <c r="G2" s="333"/>
      <c r="H2" s="548" t="s">
        <v>834</v>
      </c>
      <c r="I2" s="548"/>
      <c r="J2" s="548"/>
      <c r="K2" s="549"/>
    </row>
    <row r="3" spans="1:12" customFormat="1" ht="46.5" customHeight="1" x14ac:dyDescent="0.25">
      <c r="A3" s="334"/>
      <c r="B3" s="335"/>
      <c r="C3" s="335"/>
      <c r="D3" s="335"/>
      <c r="E3" s="335"/>
      <c r="F3" s="335"/>
      <c r="G3" s="335"/>
      <c r="H3" s="336" t="s">
        <v>835</v>
      </c>
      <c r="I3" s="336" t="s">
        <v>836</v>
      </c>
      <c r="J3" s="336" t="s">
        <v>837</v>
      </c>
      <c r="K3" s="336" t="s">
        <v>838</v>
      </c>
      <c r="L3" s="207"/>
    </row>
    <row r="4" spans="1:12" customFormat="1" ht="12.75" customHeight="1" x14ac:dyDescent="0.25">
      <c r="A4" s="337">
        <v>1</v>
      </c>
      <c r="B4" s="338" t="s">
        <v>839</v>
      </c>
      <c r="C4" s="339"/>
      <c r="D4" s="339"/>
      <c r="E4" s="339"/>
      <c r="F4" s="339"/>
      <c r="G4" s="340"/>
      <c r="H4" s="341"/>
      <c r="I4" s="341"/>
      <c r="J4" s="341"/>
      <c r="K4" s="341"/>
    </row>
    <row r="5" spans="1:12" customFormat="1" ht="12.75" customHeight="1" x14ac:dyDescent="0.25">
      <c r="A5" s="337">
        <v>1.1000000000000001</v>
      </c>
      <c r="B5" s="342"/>
      <c r="C5" s="343" t="s">
        <v>840</v>
      </c>
      <c r="D5" s="343"/>
      <c r="E5" s="343"/>
      <c r="F5" s="343"/>
      <c r="G5" s="344"/>
      <c r="H5" s="345"/>
      <c r="I5" s="345"/>
      <c r="J5" s="345"/>
      <c r="K5" s="345"/>
    </row>
    <row r="6" spans="1:12" customFormat="1" ht="12.75" customHeight="1" x14ac:dyDescent="0.25">
      <c r="A6" s="337" t="s">
        <v>475</v>
      </c>
      <c r="B6" s="346"/>
      <c r="C6" s="347"/>
      <c r="D6" s="347" t="s">
        <v>841</v>
      </c>
      <c r="E6" s="348"/>
      <c r="F6" s="348"/>
      <c r="G6" s="349"/>
      <c r="H6" s="350"/>
      <c r="I6" s="350"/>
      <c r="J6" s="350"/>
      <c r="K6" s="350"/>
    </row>
    <row r="7" spans="1:12" customFormat="1" ht="12.75" customHeight="1" x14ac:dyDescent="0.25">
      <c r="A7" s="337" t="s">
        <v>842</v>
      </c>
      <c r="B7" s="351"/>
      <c r="C7" s="352"/>
      <c r="D7" s="352"/>
      <c r="E7" s="347" t="s">
        <v>843</v>
      </c>
      <c r="F7" s="352"/>
      <c r="G7" s="353"/>
      <c r="H7" s="354">
        <v>0</v>
      </c>
      <c r="I7" s="354">
        <v>0</v>
      </c>
      <c r="J7" s="354">
        <v>0</v>
      </c>
      <c r="K7" s="350">
        <f t="shared" ref="K7:K12" si="0">SUM(H7:J7)</f>
        <v>0</v>
      </c>
    </row>
    <row r="8" spans="1:12" customFormat="1" ht="12.75" customHeight="1" x14ac:dyDescent="0.25">
      <c r="A8" s="337" t="s">
        <v>844</v>
      </c>
      <c r="B8" s="351"/>
      <c r="C8" s="352"/>
      <c r="D8" s="352"/>
      <c r="E8" s="347" t="s">
        <v>845</v>
      </c>
      <c r="F8" s="352"/>
      <c r="G8" s="353"/>
      <c r="H8" s="354">
        <v>0</v>
      </c>
      <c r="I8" s="354">
        <v>0</v>
      </c>
      <c r="J8" s="354">
        <v>0</v>
      </c>
      <c r="K8" s="350">
        <f t="shared" si="0"/>
        <v>0</v>
      </c>
    </row>
    <row r="9" spans="1:12" customFormat="1" ht="12.75" customHeight="1" x14ac:dyDescent="0.25">
      <c r="A9" s="337" t="s">
        <v>846</v>
      </c>
      <c r="B9" s="351"/>
      <c r="C9" s="352"/>
      <c r="D9" s="352"/>
      <c r="E9" s="347" t="s">
        <v>847</v>
      </c>
      <c r="F9" s="352"/>
      <c r="G9" s="353"/>
      <c r="H9" s="354">
        <v>0</v>
      </c>
      <c r="I9" s="354">
        <v>0</v>
      </c>
      <c r="J9" s="354">
        <v>0</v>
      </c>
      <c r="K9" s="350">
        <f t="shared" si="0"/>
        <v>0</v>
      </c>
    </row>
    <row r="10" spans="1:12" customFormat="1" ht="12.75" customHeight="1" x14ac:dyDescent="0.25">
      <c r="A10" s="337" t="s">
        <v>848</v>
      </c>
      <c r="B10" s="351"/>
      <c r="C10" s="352"/>
      <c r="D10" s="352"/>
      <c r="E10" s="347" t="s">
        <v>849</v>
      </c>
      <c r="F10" s="352"/>
      <c r="G10" s="353"/>
      <c r="H10" s="354">
        <v>0</v>
      </c>
      <c r="I10" s="354">
        <v>0</v>
      </c>
      <c r="J10" s="354">
        <v>0</v>
      </c>
      <c r="K10" s="350">
        <f t="shared" si="0"/>
        <v>0</v>
      </c>
    </row>
    <row r="11" spans="1:12" customFormat="1" ht="12.75" customHeight="1" x14ac:dyDescent="0.25">
      <c r="A11" s="337" t="s">
        <v>850</v>
      </c>
      <c r="B11" s="351"/>
      <c r="C11" s="352"/>
      <c r="D11" s="352"/>
      <c r="E11" s="347" t="s">
        <v>851</v>
      </c>
      <c r="F11" s="352"/>
      <c r="G11" s="353"/>
      <c r="H11" s="354">
        <v>0</v>
      </c>
      <c r="I11" s="354">
        <v>0</v>
      </c>
      <c r="J11" s="354">
        <v>0</v>
      </c>
      <c r="K11" s="350">
        <f t="shared" si="0"/>
        <v>0</v>
      </c>
    </row>
    <row r="12" spans="1:12" customFormat="1" ht="12.75" customHeight="1" x14ac:dyDescent="0.25">
      <c r="A12" s="337" t="s">
        <v>852</v>
      </c>
      <c r="B12" s="351"/>
      <c r="C12" s="352"/>
      <c r="D12" s="352"/>
      <c r="E12" s="347" t="s">
        <v>853</v>
      </c>
      <c r="F12" s="352"/>
      <c r="G12" s="353"/>
      <c r="H12" s="354">
        <v>0</v>
      </c>
      <c r="I12" s="354">
        <v>0</v>
      </c>
      <c r="J12" s="354">
        <v>0</v>
      </c>
      <c r="K12" s="350">
        <f t="shared" si="0"/>
        <v>0</v>
      </c>
    </row>
    <row r="13" spans="1:12" customFormat="1" ht="12.75" customHeight="1" x14ac:dyDescent="0.25">
      <c r="A13" s="337" t="s">
        <v>854</v>
      </c>
      <c r="B13" s="355"/>
      <c r="C13" s="356"/>
      <c r="D13" s="356" t="s">
        <v>855</v>
      </c>
      <c r="E13" s="357"/>
      <c r="F13" s="357"/>
      <c r="G13" s="358"/>
      <c r="H13" s="359">
        <f>SUM(H7:H12)</f>
        <v>0</v>
      </c>
      <c r="I13" s="359">
        <f>SUM(I7:I12)</f>
        <v>0</v>
      </c>
      <c r="J13" s="359">
        <f>SUM(J7:J12)</f>
        <v>0</v>
      </c>
      <c r="K13" s="359">
        <f>SUM(K7:K12)</f>
        <v>0</v>
      </c>
    </row>
    <row r="14" spans="1:12" customFormat="1" ht="12.75" customHeight="1" x14ac:dyDescent="0.25">
      <c r="A14" s="337">
        <v>1.2</v>
      </c>
      <c r="B14" s="342"/>
      <c r="C14" s="343" t="s">
        <v>856</v>
      </c>
      <c r="D14" s="343"/>
      <c r="E14" s="343"/>
      <c r="F14" s="343"/>
      <c r="G14" s="344"/>
      <c r="H14" s="341"/>
      <c r="I14" s="341"/>
      <c r="J14" s="341"/>
      <c r="K14" s="341"/>
    </row>
    <row r="15" spans="1:12" customFormat="1" ht="12.75" customHeight="1" x14ac:dyDescent="0.25">
      <c r="A15" s="337" t="s">
        <v>477</v>
      </c>
      <c r="B15" s="346"/>
      <c r="C15" s="347"/>
      <c r="D15" s="347" t="s">
        <v>841</v>
      </c>
      <c r="E15" s="348"/>
      <c r="F15" s="348"/>
      <c r="G15" s="349"/>
      <c r="H15" s="1"/>
      <c r="I15" s="1"/>
      <c r="J15" s="1"/>
      <c r="K15" s="1"/>
    </row>
    <row r="16" spans="1:12" customFormat="1" ht="12.75" customHeight="1" x14ac:dyDescent="0.25">
      <c r="A16" s="337" t="s">
        <v>842</v>
      </c>
      <c r="B16" s="351"/>
      <c r="C16" s="352"/>
      <c r="D16" s="348"/>
      <c r="E16" s="347" t="s">
        <v>857</v>
      </c>
      <c r="F16" s="352"/>
      <c r="G16" s="353"/>
      <c r="H16" s="354">
        <v>0</v>
      </c>
      <c r="I16" s="354">
        <v>0</v>
      </c>
      <c r="J16" s="354">
        <v>0</v>
      </c>
      <c r="K16" s="350">
        <f t="shared" ref="K16:K22" si="1">SUM(H16:J16)</f>
        <v>0</v>
      </c>
    </row>
    <row r="17" spans="1:11" customFormat="1" ht="12.75" customHeight="1" x14ac:dyDescent="0.25">
      <c r="A17" s="337" t="s">
        <v>844</v>
      </c>
      <c r="B17" s="351"/>
      <c r="C17" s="352"/>
      <c r="D17" s="348"/>
      <c r="E17" s="347" t="s">
        <v>858</v>
      </c>
      <c r="F17" s="352"/>
      <c r="G17" s="353"/>
      <c r="H17" s="354">
        <v>0</v>
      </c>
      <c r="I17" s="354">
        <v>0</v>
      </c>
      <c r="J17" s="354">
        <v>0</v>
      </c>
      <c r="K17" s="350">
        <f t="shared" si="1"/>
        <v>0</v>
      </c>
    </row>
    <row r="18" spans="1:11" customFormat="1" ht="12.75" customHeight="1" x14ac:dyDescent="0.25">
      <c r="A18" s="337" t="s">
        <v>846</v>
      </c>
      <c r="B18" s="351"/>
      <c r="C18" s="352"/>
      <c r="D18" s="348"/>
      <c r="E18" s="347" t="s">
        <v>845</v>
      </c>
      <c r="F18" s="352"/>
      <c r="G18" s="353"/>
      <c r="H18" s="354">
        <v>0</v>
      </c>
      <c r="I18" s="354">
        <v>0</v>
      </c>
      <c r="J18" s="354">
        <v>0</v>
      </c>
      <c r="K18" s="350">
        <f t="shared" si="1"/>
        <v>0</v>
      </c>
    </row>
    <row r="19" spans="1:11" customFormat="1" ht="12.75" customHeight="1" x14ac:dyDescent="0.25">
      <c r="A19" s="337" t="s">
        <v>848</v>
      </c>
      <c r="B19" s="351"/>
      <c r="C19" s="352"/>
      <c r="D19" s="348"/>
      <c r="E19" s="347" t="s">
        <v>847</v>
      </c>
      <c r="F19" s="352"/>
      <c r="G19" s="353"/>
      <c r="H19" s="354">
        <v>0</v>
      </c>
      <c r="I19" s="354">
        <v>0</v>
      </c>
      <c r="J19" s="354">
        <v>0</v>
      </c>
      <c r="K19" s="350">
        <f t="shared" si="1"/>
        <v>0</v>
      </c>
    </row>
    <row r="20" spans="1:11" customFormat="1" ht="12.75" customHeight="1" x14ac:dyDescent="0.25">
      <c r="A20" s="337" t="s">
        <v>850</v>
      </c>
      <c r="B20" s="351"/>
      <c r="C20" s="352"/>
      <c r="D20" s="348"/>
      <c r="E20" s="347" t="s">
        <v>849</v>
      </c>
      <c r="F20" s="352"/>
      <c r="G20" s="353"/>
      <c r="H20" s="354">
        <v>0</v>
      </c>
      <c r="I20" s="354">
        <v>0</v>
      </c>
      <c r="J20" s="354">
        <v>0</v>
      </c>
      <c r="K20" s="350">
        <f t="shared" si="1"/>
        <v>0</v>
      </c>
    </row>
    <row r="21" spans="1:11" customFormat="1" ht="12.75" customHeight="1" x14ac:dyDescent="0.25">
      <c r="A21" s="337" t="s">
        <v>852</v>
      </c>
      <c r="B21" s="351"/>
      <c r="C21" s="352"/>
      <c r="D21" s="348"/>
      <c r="E21" s="347" t="s">
        <v>851</v>
      </c>
      <c r="F21" s="352"/>
      <c r="G21" s="353"/>
      <c r="H21" s="354">
        <v>0</v>
      </c>
      <c r="I21" s="354">
        <v>0</v>
      </c>
      <c r="J21" s="354">
        <v>0</v>
      </c>
      <c r="K21" s="350">
        <f t="shared" si="1"/>
        <v>0</v>
      </c>
    </row>
    <row r="22" spans="1:11" customFormat="1" ht="12.75" customHeight="1" x14ac:dyDescent="0.25">
      <c r="A22" s="337" t="s">
        <v>854</v>
      </c>
      <c r="B22" s="351"/>
      <c r="C22" s="352"/>
      <c r="D22" s="348"/>
      <c r="E22" s="347" t="s">
        <v>853</v>
      </c>
      <c r="F22" s="352"/>
      <c r="G22" s="353"/>
      <c r="H22" s="354">
        <v>0</v>
      </c>
      <c r="I22" s="354">
        <v>0</v>
      </c>
      <c r="J22" s="354">
        <v>0</v>
      </c>
      <c r="K22" s="350">
        <f t="shared" si="1"/>
        <v>0</v>
      </c>
    </row>
    <row r="23" spans="1:11" customFormat="1" ht="12.75" customHeight="1" x14ac:dyDescent="0.25">
      <c r="A23" s="337" t="s">
        <v>859</v>
      </c>
      <c r="B23" s="355"/>
      <c r="C23" s="357"/>
      <c r="D23" s="356" t="s">
        <v>860</v>
      </c>
      <c r="E23" s="357"/>
      <c r="F23" s="357"/>
      <c r="G23" s="358"/>
      <c r="H23" s="359">
        <f>SUM(H16:H22)</f>
        <v>0</v>
      </c>
      <c r="I23" s="359">
        <f>SUM(I16:I22)</f>
        <v>0</v>
      </c>
      <c r="J23" s="359">
        <f>SUM(J16:J22)</f>
        <v>0</v>
      </c>
      <c r="K23" s="359">
        <f>SUM(K16:K22)</f>
        <v>0</v>
      </c>
    </row>
    <row r="24" spans="1:11" customFormat="1" ht="12.75" customHeight="1" x14ac:dyDescent="0.25">
      <c r="A24" s="337">
        <v>1.3</v>
      </c>
      <c r="B24" s="342"/>
      <c r="C24" s="343" t="s">
        <v>861</v>
      </c>
      <c r="D24" s="343"/>
      <c r="E24" s="343"/>
      <c r="F24" s="343"/>
      <c r="G24" s="344"/>
      <c r="H24" s="341"/>
      <c r="I24" s="341"/>
      <c r="J24" s="341"/>
      <c r="K24" s="341"/>
    </row>
    <row r="25" spans="1:11" customFormat="1" ht="12.75" customHeight="1" x14ac:dyDescent="0.25">
      <c r="A25" s="337" t="s">
        <v>479</v>
      </c>
      <c r="B25" s="360"/>
      <c r="C25" s="361"/>
      <c r="D25" s="362" t="s">
        <v>862</v>
      </c>
      <c r="E25" s="361"/>
      <c r="F25" s="361"/>
      <c r="G25" s="363"/>
      <c r="H25" s="364"/>
      <c r="I25" s="364"/>
      <c r="J25" s="364"/>
      <c r="K25" s="364"/>
    </row>
    <row r="26" spans="1:11" customFormat="1" ht="12.75" customHeight="1" x14ac:dyDescent="0.25">
      <c r="A26" s="337" t="s">
        <v>842</v>
      </c>
      <c r="B26" s="351"/>
      <c r="C26" s="352"/>
      <c r="D26" s="352"/>
      <c r="E26" s="347" t="s">
        <v>863</v>
      </c>
      <c r="F26" s="352"/>
      <c r="G26" s="353"/>
      <c r="H26" s="520">
        <v>16793</v>
      </c>
      <c r="I26" s="520">
        <v>313</v>
      </c>
      <c r="J26" s="520">
        <v>1987</v>
      </c>
      <c r="K26" s="350">
        <f t="shared" ref="K26:K36" si="2">SUM(H26:J26)</f>
        <v>19093</v>
      </c>
    </row>
    <row r="27" spans="1:11" customFormat="1" ht="12.75" customHeight="1" x14ac:dyDescent="0.25">
      <c r="A27" s="337" t="s">
        <v>844</v>
      </c>
      <c r="B27" s="4"/>
      <c r="C27" s="352"/>
      <c r="D27" s="352"/>
      <c r="E27" s="347" t="s">
        <v>858</v>
      </c>
      <c r="F27" s="352"/>
      <c r="G27" s="9"/>
      <c r="H27" s="520">
        <v>42627</v>
      </c>
      <c r="I27" s="520">
        <v>0</v>
      </c>
      <c r="J27" s="520">
        <v>8059</v>
      </c>
      <c r="K27" s="350">
        <f t="shared" si="2"/>
        <v>50686</v>
      </c>
    </row>
    <row r="28" spans="1:11" customFormat="1" ht="12.75" customHeight="1" x14ac:dyDescent="0.25">
      <c r="A28" s="337" t="s">
        <v>846</v>
      </c>
      <c r="B28" s="351"/>
      <c r="C28" s="352"/>
      <c r="D28" s="352"/>
      <c r="E28" s="347" t="s">
        <v>864</v>
      </c>
      <c r="F28" s="352"/>
      <c r="G28" s="353"/>
      <c r="H28" s="520">
        <v>0</v>
      </c>
      <c r="I28" s="520">
        <v>0</v>
      </c>
      <c r="J28" s="520">
        <v>3186</v>
      </c>
      <c r="K28" s="350">
        <f t="shared" si="2"/>
        <v>3186</v>
      </c>
    </row>
    <row r="29" spans="1:11" customFormat="1" ht="12.75" customHeight="1" x14ac:dyDescent="0.25">
      <c r="A29" s="337" t="s">
        <v>848</v>
      </c>
      <c r="B29" s="351"/>
      <c r="C29" s="352"/>
      <c r="D29" s="352"/>
      <c r="E29" s="347" t="s">
        <v>865</v>
      </c>
      <c r="F29" s="352"/>
      <c r="G29" s="353"/>
      <c r="H29" s="520">
        <v>516</v>
      </c>
      <c r="I29" s="520">
        <v>522</v>
      </c>
      <c r="J29" s="520">
        <v>15465</v>
      </c>
      <c r="K29" s="350">
        <f t="shared" si="2"/>
        <v>16503</v>
      </c>
    </row>
    <row r="30" spans="1:11" customFormat="1" ht="12.75" customHeight="1" x14ac:dyDescent="0.25">
      <c r="A30" s="337" t="s">
        <v>850</v>
      </c>
      <c r="B30" s="4"/>
      <c r="C30" s="352"/>
      <c r="D30" s="352"/>
      <c r="E30" s="347" t="s">
        <v>866</v>
      </c>
      <c r="F30" s="352"/>
      <c r="G30" s="9"/>
      <c r="H30" s="520">
        <v>0</v>
      </c>
      <c r="I30" s="520">
        <v>0</v>
      </c>
      <c r="J30" s="520">
        <v>0</v>
      </c>
      <c r="K30" s="350">
        <f t="shared" si="2"/>
        <v>0</v>
      </c>
    </row>
    <row r="31" spans="1:11" customFormat="1" ht="12.75" customHeight="1" x14ac:dyDescent="0.25">
      <c r="A31" s="337" t="s">
        <v>852</v>
      </c>
      <c r="B31" s="351"/>
      <c r="C31" s="352"/>
      <c r="D31" s="352"/>
      <c r="E31" s="347" t="s">
        <v>867</v>
      </c>
      <c r="F31" s="352"/>
      <c r="G31" s="353"/>
      <c r="H31" s="520">
        <v>0</v>
      </c>
      <c r="I31" s="520">
        <v>122</v>
      </c>
      <c r="J31" s="520">
        <v>4497</v>
      </c>
      <c r="K31" s="350">
        <f t="shared" si="2"/>
        <v>4619</v>
      </c>
    </row>
    <row r="32" spans="1:11" customFormat="1" ht="12.75" customHeight="1" x14ac:dyDescent="0.25">
      <c r="A32" s="337" t="s">
        <v>854</v>
      </c>
      <c r="B32" s="351"/>
      <c r="C32" s="352"/>
      <c r="D32" s="352"/>
      <c r="E32" s="347" t="s">
        <v>868</v>
      </c>
      <c r="F32" s="352"/>
      <c r="G32" s="353"/>
      <c r="H32" s="520">
        <v>0</v>
      </c>
      <c r="I32" s="520">
        <v>0</v>
      </c>
      <c r="J32" s="520">
        <v>0</v>
      </c>
      <c r="K32" s="350">
        <f t="shared" si="2"/>
        <v>0</v>
      </c>
    </row>
    <row r="33" spans="1:11" customFormat="1" ht="12.75" customHeight="1" x14ac:dyDescent="0.25">
      <c r="A33" s="337" t="s">
        <v>859</v>
      </c>
      <c r="B33" s="351"/>
      <c r="C33" s="352"/>
      <c r="D33" s="352"/>
      <c r="E33" s="347" t="s">
        <v>869</v>
      </c>
      <c r="F33" s="352"/>
      <c r="G33" s="353"/>
      <c r="H33" s="520">
        <v>0</v>
      </c>
      <c r="I33" s="520">
        <v>0</v>
      </c>
      <c r="J33" s="520">
        <v>0</v>
      </c>
      <c r="K33" s="350">
        <f t="shared" si="2"/>
        <v>0</v>
      </c>
    </row>
    <row r="34" spans="1:11" customFormat="1" ht="12.75" customHeight="1" x14ac:dyDescent="0.25">
      <c r="A34" s="337" t="s">
        <v>870</v>
      </c>
      <c r="B34" s="351"/>
      <c r="C34" s="352"/>
      <c r="D34" s="352"/>
      <c r="E34" s="347" t="s">
        <v>849</v>
      </c>
      <c r="F34" s="352"/>
      <c r="G34" s="353"/>
      <c r="H34" s="520">
        <v>105</v>
      </c>
      <c r="I34" s="520">
        <v>6</v>
      </c>
      <c r="J34" s="520">
        <v>163</v>
      </c>
      <c r="K34" s="350">
        <f t="shared" si="2"/>
        <v>274</v>
      </c>
    </row>
    <row r="35" spans="1:11" customFormat="1" ht="12.75" customHeight="1" x14ac:dyDescent="0.25">
      <c r="A35" s="337" t="s">
        <v>871</v>
      </c>
      <c r="B35" s="351"/>
      <c r="C35" s="352"/>
      <c r="D35" s="352"/>
      <c r="E35" s="347" t="s">
        <v>851</v>
      </c>
      <c r="F35" s="352"/>
      <c r="G35" s="353"/>
      <c r="H35" s="520">
        <v>24</v>
      </c>
      <c r="I35" s="520">
        <v>148</v>
      </c>
      <c r="J35" s="520">
        <v>7305</v>
      </c>
      <c r="K35" s="350">
        <f t="shared" si="2"/>
        <v>7477</v>
      </c>
    </row>
    <row r="36" spans="1:11" customFormat="1" ht="12.75" customHeight="1" x14ac:dyDescent="0.25">
      <c r="A36" s="337" t="s">
        <v>872</v>
      </c>
      <c r="B36" s="351"/>
      <c r="C36" s="352"/>
      <c r="D36" s="352"/>
      <c r="E36" s="347" t="s">
        <v>853</v>
      </c>
      <c r="F36" s="352"/>
      <c r="G36" s="353"/>
      <c r="H36" s="520">
        <v>0</v>
      </c>
      <c r="I36" s="520">
        <v>16</v>
      </c>
      <c r="J36" s="520">
        <v>859</v>
      </c>
      <c r="K36" s="350">
        <f t="shared" si="2"/>
        <v>875</v>
      </c>
    </row>
    <row r="37" spans="1:11" customFormat="1" ht="12.75" customHeight="1" x14ac:dyDescent="0.25">
      <c r="A37" s="337" t="s">
        <v>873</v>
      </c>
      <c r="B37" s="355"/>
      <c r="C37" s="356"/>
      <c r="D37" s="356" t="s">
        <v>874</v>
      </c>
      <c r="E37" s="357"/>
      <c r="F37" s="357"/>
      <c r="G37" s="358"/>
      <c r="H37" s="359">
        <f>SUM(H26:H36)</f>
        <v>60065</v>
      </c>
      <c r="I37" s="359">
        <f>SUM(I26:I36)</f>
        <v>1127</v>
      </c>
      <c r="J37" s="359">
        <f>SUM(J26:J36)</f>
        <v>41521</v>
      </c>
      <c r="K37" s="359">
        <f>SUM(K26:K36)</f>
        <v>102713</v>
      </c>
    </row>
    <row r="38" spans="1:11" customFormat="1" ht="12.75" customHeight="1" x14ac:dyDescent="0.25">
      <c r="A38" s="337">
        <v>1.4</v>
      </c>
      <c r="B38" s="342"/>
      <c r="C38" s="343" t="s">
        <v>875</v>
      </c>
      <c r="D38" s="343"/>
      <c r="E38" s="343"/>
      <c r="F38" s="343"/>
      <c r="G38" s="344"/>
      <c r="H38" s="341"/>
      <c r="I38" s="341"/>
      <c r="J38" s="341"/>
      <c r="K38" s="341"/>
    </row>
    <row r="39" spans="1:11" customFormat="1" ht="12.75" customHeight="1" x14ac:dyDescent="0.25">
      <c r="A39" s="337" t="s">
        <v>481</v>
      </c>
      <c r="B39" s="5"/>
      <c r="C39" s="352"/>
      <c r="D39" s="347" t="s">
        <v>876</v>
      </c>
      <c r="E39" s="352"/>
      <c r="F39" s="352"/>
      <c r="G39" s="10"/>
      <c r="H39" s="364"/>
      <c r="I39" s="364"/>
      <c r="J39" s="364"/>
      <c r="K39" s="364"/>
    </row>
    <row r="40" spans="1:11" customFormat="1" ht="12.75" customHeight="1" x14ac:dyDescent="0.25">
      <c r="A40" s="337" t="s">
        <v>842</v>
      </c>
      <c r="B40" s="351"/>
      <c r="C40" s="352"/>
      <c r="D40" s="352"/>
      <c r="E40" s="347" t="s">
        <v>877</v>
      </c>
      <c r="F40" s="352"/>
      <c r="G40" s="353"/>
      <c r="H40" s="354">
        <v>0</v>
      </c>
      <c r="I40" s="354">
        <v>0</v>
      </c>
      <c r="J40" s="354">
        <v>0</v>
      </c>
      <c r="K40" s="350">
        <f t="shared" ref="K40:K47" si="3">SUM(H40:J40)</f>
        <v>0</v>
      </c>
    </row>
    <row r="41" spans="1:11" customFormat="1" ht="12.75" customHeight="1" x14ac:dyDescent="0.25">
      <c r="A41" s="337" t="s">
        <v>844</v>
      </c>
      <c r="B41" s="351"/>
      <c r="C41" s="352"/>
      <c r="D41" s="352"/>
      <c r="E41" s="347" t="s">
        <v>878</v>
      </c>
      <c r="F41" s="352"/>
      <c r="G41" s="353"/>
      <c r="H41" s="354">
        <v>0</v>
      </c>
      <c r="I41" s="354">
        <v>0</v>
      </c>
      <c r="J41" s="354">
        <v>0</v>
      </c>
      <c r="K41" s="350">
        <f t="shared" si="3"/>
        <v>0</v>
      </c>
    </row>
    <row r="42" spans="1:11" customFormat="1" ht="12.75" customHeight="1" x14ac:dyDescent="0.25">
      <c r="A42" s="337" t="s">
        <v>846</v>
      </c>
      <c r="B42" s="351"/>
      <c r="C42" s="352"/>
      <c r="D42" s="352"/>
      <c r="E42" s="347" t="s">
        <v>879</v>
      </c>
      <c r="F42" s="352"/>
      <c r="G42" s="353"/>
      <c r="H42" s="354">
        <v>0</v>
      </c>
      <c r="I42" s="354">
        <v>0</v>
      </c>
      <c r="J42" s="354">
        <v>0</v>
      </c>
      <c r="K42" s="350">
        <f t="shared" si="3"/>
        <v>0</v>
      </c>
    </row>
    <row r="43" spans="1:11" customFormat="1" ht="12.75" customHeight="1" x14ac:dyDescent="0.25">
      <c r="A43" s="337" t="s">
        <v>848</v>
      </c>
      <c r="B43" s="4"/>
      <c r="C43" s="352"/>
      <c r="D43" s="352"/>
      <c r="E43" s="347" t="s">
        <v>880</v>
      </c>
      <c r="F43" s="352"/>
      <c r="G43" s="9"/>
      <c r="H43" s="354">
        <v>0</v>
      </c>
      <c r="I43" s="354">
        <v>0</v>
      </c>
      <c r="J43" s="354">
        <v>0</v>
      </c>
      <c r="K43" s="350">
        <f t="shared" si="3"/>
        <v>0</v>
      </c>
    </row>
    <row r="44" spans="1:11" customFormat="1" ht="12.75" customHeight="1" x14ac:dyDescent="0.25">
      <c r="A44" s="337" t="s">
        <v>850</v>
      </c>
      <c r="B44" s="4"/>
      <c r="C44" s="352"/>
      <c r="D44" s="352"/>
      <c r="E44" s="347" t="s">
        <v>847</v>
      </c>
      <c r="F44" s="352"/>
      <c r="G44" s="9"/>
      <c r="H44" s="354">
        <v>0</v>
      </c>
      <c r="I44" s="354">
        <v>0</v>
      </c>
      <c r="J44" s="354">
        <v>0</v>
      </c>
      <c r="K44" s="350">
        <f t="shared" si="3"/>
        <v>0</v>
      </c>
    </row>
    <row r="45" spans="1:11" customFormat="1" ht="12.75" customHeight="1" x14ac:dyDescent="0.25">
      <c r="A45" s="337" t="s">
        <v>852</v>
      </c>
      <c r="B45" s="351"/>
      <c r="C45" s="352"/>
      <c r="D45" s="352"/>
      <c r="E45" s="347" t="s">
        <v>849</v>
      </c>
      <c r="F45" s="352"/>
      <c r="G45" s="353"/>
      <c r="H45" s="354">
        <v>0</v>
      </c>
      <c r="I45" s="354">
        <v>0</v>
      </c>
      <c r="J45" s="354">
        <v>0</v>
      </c>
      <c r="K45" s="350">
        <f t="shared" si="3"/>
        <v>0</v>
      </c>
    </row>
    <row r="46" spans="1:11" customFormat="1" ht="12.75" customHeight="1" x14ac:dyDescent="0.25">
      <c r="A46" s="337" t="s">
        <v>854</v>
      </c>
      <c r="B46" s="351"/>
      <c r="C46" s="352"/>
      <c r="D46" s="352"/>
      <c r="E46" s="347" t="s">
        <v>851</v>
      </c>
      <c r="F46" s="352"/>
      <c r="G46" s="353"/>
      <c r="H46" s="354">
        <v>0</v>
      </c>
      <c r="I46" s="354">
        <v>0</v>
      </c>
      <c r="J46" s="354">
        <v>0</v>
      </c>
      <c r="K46" s="350">
        <f t="shared" si="3"/>
        <v>0</v>
      </c>
    </row>
    <row r="47" spans="1:11" customFormat="1" ht="12.75" customHeight="1" x14ac:dyDescent="0.25">
      <c r="A47" s="337" t="s">
        <v>859</v>
      </c>
      <c r="B47" s="351"/>
      <c r="C47" s="352"/>
      <c r="D47" s="352"/>
      <c r="E47" s="347" t="s">
        <v>853</v>
      </c>
      <c r="F47" s="352"/>
      <c r="G47" s="353"/>
      <c r="H47" s="354">
        <v>0</v>
      </c>
      <c r="I47" s="354">
        <v>0</v>
      </c>
      <c r="J47" s="354">
        <v>0</v>
      </c>
      <c r="K47" s="350">
        <f t="shared" si="3"/>
        <v>0</v>
      </c>
    </row>
    <row r="48" spans="1:11" customFormat="1" ht="12.75" customHeight="1" x14ac:dyDescent="0.25">
      <c r="A48" s="337" t="s">
        <v>870</v>
      </c>
      <c r="B48" s="355"/>
      <c r="C48" s="356"/>
      <c r="D48" s="356" t="s">
        <v>881</v>
      </c>
      <c r="E48" s="365"/>
      <c r="F48" s="365"/>
      <c r="G48" s="366"/>
      <c r="H48" s="359">
        <f>SUM(H40:H47)</f>
        <v>0</v>
      </c>
      <c r="I48" s="359">
        <f>SUM(I40:I47)</f>
        <v>0</v>
      </c>
      <c r="J48" s="359">
        <f>SUM(J40:J47)</f>
        <v>0</v>
      </c>
      <c r="K48" s="359">
        <f>SUM(K40:K47)</f>
        <v>0</v>
      </c>
    </row>
    <row r="49" spans="1:11" customFormat="1" ht="12.75" customHeight="1" x14ac:dyDescent="0.25">
      <c r="A49" s="337" t="s">
        <v>483</v>
      </c>
      <c r="B49" s="5"/>
      <c r="C49" s="352"/>
      <c r="D49" s="347" t="s">
        <v>882</v>
      </c>
      <c r="E49" s="352"/>
      <c r="F49" s="352"/>
      <c r="G49" s="10"/>
      <c r="H49" s="364"/>
      <c r="I49" s="364"/>
      <c r="J49" s="364"/>
      <c r="K49" s="364"/>
    </row>
    <row r="50" spans="1:11" customFormat="1" ht="12.75" customHeight="1" x14ac:dyDescent="0.25">
      <c r="A50" s="337" t="s">
        <v>842</v>
      </c>
      <c r="B50" s="351"/>
      <c r="C50" s="352"/>
      <c r="D50" s="352"/>
      <c r="E50" s="347" t="s">
        <v>877</v>
      </c>
      <c r="F50" s="352"/>
      <c r="G50" s="353"/>
      <c r="H50" s="354">
        <v>0</v>
      </c>
      <c r="I50" s="354">
        <v>0</v>
      </c>
      <c r="J50" s="354">
        <v>0</v>
      </c>
      <c r="K50" s="350">
        <f t="shared" ref="K50:K57" si="4">SUM(H50:J50)</f>
        <v>0</v>
      </c>
    </row>
    <row r="51" spans="1:11" customFormat="1" ht="12.75" customHeight="1" x14ac:dyDescent="0.25">
      <c r="A51" s="337" t="s">
        <v>844</v>
      </c>
      <c r="B51" s="351"/>
      <c r="C51" s="352"/>
      <c r="D51" s="352"/>
      <c r="E51" s="347" t="s">
        <v>878</v>
      </c>
      <c r="F51" s="352"/>
      <c r="G51" s="353"/>
      <c r="H51" s="354">
        <v>0</v>
      </c>
      <c r="I51" s="354">
        <v>0</v>
      </c>
      <c r="J51" s="354">
        <v>0</v>
      </c>
      <c r="K51" s="350">
        <f t="shared" si="4"/>
        <v>0</v>
      </c>
    </row>
    <row r="52" spans="1:11" customFormat="1" ht="12.75" customHeight="1" x14ac:dyDescent="0.25">
      <c r="A52" s="337" t="s">
        <v>846</v>
      </c>
      <c r="B52" s="351"/>
      <c r="C52" s="352"/>
      <c r="D52" s="352"/>
      <c r="E52" s="347" t="s">
        <v>879</v>
      </c>
      <c r="F52" s="352"/>
      <c r="G52" s="353"/>
      <c r="H52" s="354">
        <v>0</v>
      </c>
      <c r="I52" s="354">
        <v>0</v>
      </c>
      <c r="J52" s="354">
        <v>0</v>
      </c>
      <c r="K52" s="350">
        <f t="shared" si="4"/>
        <v>0</v>
      </c>
    </row>
    <row r="53" spans="1:11" customFormat="1" ht="12.75" customHeight="1" x14ac:dyDescent="0.25">
      <c r="A53" s="337" t="s">
        <v>848</v>
      </c>
      <c r="B53" s="4"/>
      <c r="C53" s="352"/>
      <c r="D53" s="352"/>
      <c r="E53" s="347" t="s">
        <v>880</v>
      </c>
      <c r="F53" s="352"/>
      <c r="G53" s="9"/>
      <c r="H53" s="354">
        <v>0</v>
      </c>
      <c r="I53" s="354">
        <v>0</v>
      </c>
      <c r="J53" s="354">
        <v>0</v>
      </c>
      <c r="K53" s="350">
        <f t="shared" si="4"/>
        <v>0</v>
      </c>
    </row>
    <row r="54" spans="1:11" customFormat="1" ht="12.75" customHeight="1" x14ac:dyDescent="0.25">
      <c r="A54" s="337" t="s">
        <v>850</v>
      </c>
      <c r="B54" s="4"/>
      <c r="C54" s="352"/>
      <c r="D54" s="352"/>
      <c r="E54" s="347" t="s">
        <v>883</v>
      </c>
      <c r="F54" s="352"/>
      <c r="G54" s="9"/>
      <c r="H54" s="354">
        <v>0</v>
      </c>
      <c r="I54" s="354">
        <v>0</v>
      </c>
      <c r="J54" s="354">
        <v>0</v>
      </c>
      <c r="K54" s="350">
        <f t="shared" si="4"/>
        <v>0</v>
      </c>
    </row>
    <row r="55" spans="1:11" customFormat="1" ht="12.75" customHeight="1" x14ac:dyDescent="0.25">
      <c r="A55" s="337" t="s">
        <v>852</v>
      </c>
      <c r="B55" s="351"/>
      <c r="C55" s="352"/>
      <c r="D55" s="352"/>
      <c r="E55" s="347" t="s">
        <v>849</v>
      </c>
      <c r="F55" s="352"/>
      <c r="G55" s="353"/>
      <c r="H55" s="354">
        <v>0</v>
      </c>
      <c r="I55" s="354">
        <v>0</v>
      </c>
      <c r="J55" s="354">
        <v>0</v>
      </c>
      <c r="K55" s="350">
        <f t="shared" si="4"/>
        <v>0</v>
      </c>
    </row>
    <row r="56" spans="1:11" customFormat="1" ht="12.75" customHeight="1" x14ac:dyDescent="0.25">
      <c r="A56" s="337" t="s">
        <v>854</v>
      </c>
      <c r="B56" s="351"/>
      <c r="C56" s="352"/>
      <c r="D56" s="352"/>
      <c r="E56" s="347" t="s">
        <v>851</v>
      </c>
      <c r="F56" s="352"/>
      <c r="G56" s="353"/>
      <c r="H56" s="354">
        <v>0</v>
      </c>
      <c r="I56" s="354">
        <v>0</v>
      </c>
      <c r="J56" s="354">
        <v>0</v>
      </c>
      <c r="K56" s="350">
        <f t="shared" si="4"/>
        <v>0</v>
      </c>
    </row>
    <row r="57" spans="1:11" customFormat="1" ht="12.75" customHeight="1" x14ac:dyDescent="0.25">
      <c r="A57" s="337" t="s">
        <v>859</v>
      </c>
      <c r="B57" s="351"/>
      <c r="C57" s="352"/>
      <c r="D57" s="352"/>
      <c r="E57" s="347" t="s">
        <v>853</v>
      </c>
      <c r="F57" s="352"/>
      <c r="G57" s="353"/>
      <c r="H57" s="354">
        <v>0</v>
      </c>
      <c r="I57" s="354">
        <v>0</v>
      </c>
      <c r="J57" s="354">
        <v>0</v>
      </c>
      <c r="K57" s="350">
        <f t="shared" si="4"/>
        <v>0</v>
      </c>
    </row>
    <row r="58" spans="1:11" customFormat="1" ht="12.75" customHeight="1" x14ac:dyDescent="0.25">
      <c r="A58" s="337" t="s">
        <v>870</v>
      </c>
      <c r="B58" s="367"/>
      <c r="C58" s="356"/>
      <c r="D58" s="356" t="s">
        <v>884</v>
      </c>
      <c r="E58" s="365"/>
      <c r="F58" s="365"/>
      <c r="G58" s="366"/>
      <c r="H58" s="359">
        <f>SUM(H50:H57)</f>
        <v>0</v>
      </c>
      <c r="I58" s="359">
        <f>SUM(I50:I57)</f>
        <v>0</v>
      </c>
      <c r="J58" s="359">
        <f>SUM(J50:J57)</f>
        <v>0</v>
      </c>
      <c r="K58" s="359">
        <f>SUM(K50:K57)</f>
        <v>0</v>
      </c>
    </row>
    <row r="59" spans="1:11" customFormat="1" ht="12.75" customHeight="1" x14ac:dyDescent="0.25">
      <c r="A59" s="337" t="s">
        <v>485</v>
      </c>
      <c r="B59" s="355"/>
      <c r="C59" s="356" t="s">
        <v>885</v>
      </c>
      <c r="D59" s="356"/>
      <c r="E59" s="357"/>
      <c r="F59" s="357"/>
      <c r="G59" s="358"/>
      <c r="H59" s="359">
        <f>H58+H48</f>
        <v>0</v>
      </c>
      <c r="I59" s="359">
        <f>I58+I48</f>
        <v>0</v>
      </c>
      <c r="J59" s="359">
        <f>J58+J48</f>
        <v>0</v>
      </c>
      <c r="K59" s="359">
        <f>K58+K48</f>
        <v>0</v>
      </c>
    </row>
    <row r="60" spans="1:11" customFormat="1" ht="12.75" customHeight="1" x14ac:dyDescent="0.25">
      <c r="A60" s="337"/>
      <c r="B60" s="7"/>
      <c r="C60" s="347"/>
      <c r="D60" s="352"/>
      <c r="E60" s="352"/>
      <c r="F60" s="352"/>
      <c r="G60" s="11"/>
      <c r="H60" s="12"/>
      <c r="I60" s="12"/>
      <c r="J60" s="12"/>
      <c r="K60" s="368"/>
    </row>
    <row r="61" spans="1:11" customFormat="1" ht="12.75" customHeight="1" x14ac:dyDescent="0.25">
      <c r="A61" s="337" t="s">
        <v>487</v>
      </c>
      <c r="B61" s="7"/>
      <c r="C61" s="347" t="s">
        <v>886</v>
      </c>
      <c r="D61" s="352"/>
      <c r="E61" s="352"/>
      <c r="F61" s="352"/>
      <c r="G61" s="11"/>
      <c r="H61" s="12" t="s">
        <v>887</v>
      </c>
      <c r="I61" s="12" t="s">
        <v>887</v>
      </c>
      <c r="J61" s="12" t="s">
        <v>887</v>
      </c>
      <c r="K61" s="354">
        <v>131461</v>
      </c>
    </row>
    <row r="62" spans="1:11" customFormat="1" ht="12.75" customHeight="1" x14ac:dyDescent="0.25">
      <c r="A62" s="337"/>
      <c r="B62" s="7"/>
      <c r="C62" s="347"/>
      <c r="D62" s="352"/>
      <c r="E62" s="352"/>
      <c r="F62" s="352"/>
      <c r="G62" s="11"/>
      <c r="H62" s="12"/>
      <c r="I62" s="12"/>
      <c r="J62" s="12"/>
      <c r="K62" s="368"/>
    </row>
    <row r="63" spans="1:11" customFormat="1" ht="12.75" customHeight="1" x14ac:dyDescent="0.25">
      <c r="A63" s="337" t="s">
        <v>489</v>
      </c>
      <c r="B63" s="369" t="s">
        <v>888</v>
      </c>
      <c r="C63" s="370"/>
      <c r="D63" s="370"/>
      <c r="E63" s="370"/>
      <c r="F63" s="370"/>
      <c r="G63" s="371"/>
      <c r="H63" s="372" t="s">
        <v>887</v>
      </c>
      <c r="I63" s="372" t="s">
        <v>887</v>
      </c>
      <c r="J63" s="372" t="s">
        <v>887</v>
      </c>
      <c r="K63" s="373">
        <f>SUM(K13,K23,K37,K59,K61)</f>
        <v>234174</v>
      </c>
    </row>
    <row r="64" spans="1:11" customFormat="1" ht="12.75" customHeight="1" x14ac:dyDescent="0.25">
      <c r="A64" s="337"/>
      <c r="B64" s="374"/>
      <c r="C64" s="375"/>
      <c r="D64" s="375"/>
      <c r="E64" s="375"/>
      <c r="F64" s="375"/>
      <c r="G64" s="376"/>
      <c r="H64" s="364"/>
      <c r="I64" s="364"/>
      <c r="J64" s="364"/>
      <c r="K64" s="364"/>
    </row>
    <row r="65" spans="1:11" customFormat="1" ht="12.75" customHeight="1" x14ac:dyDescent="0.25">
      <c r="A65" s="337">
        <v>2</v>
      </c>
      <c r="B65" s="377" t="s">
        <v>889</v>
      </c>
      <c r="C65" s="347"/>
      <c r="D65" s="347"/>
      <c r="E65" s="347"/>
      <c r="F65" s="347"/>
      <c r="G65" s="378"/>
      <c r="H65" s="379" t="s">
        <v>887</v>
      </c>
      <c r="I65" s="379" t="s">
        <v>887</v>
      </c>
      <c r="J65" s="379" t="s">
        <v>887</v>
      </c>
      <c r="K65" s="354">
        <v>4629</v>
      </c>
    </row>
    <row r="66" spans="1:11" customFormat="1" ht="12.75" customHeight="1" x14ac:dyDescent="0.25">
      <c r="A66" s="337">
        <v>3</v>
      </c>
      <c r="B66" s="377" t="s">
        <v>890</v>
      </c>
      <c r="C66" s="347"/>
      <c r="D66" s="347"/>
      <c r="E66" s="347"/>
      <c r="F66" s="347"/>
      <c r="G66" s="378"/>
      <c r="H66" s="379" t="s">
        <v>887</v>
      </c>
      <c r="I66" s="379" t="s">
        <v>887</v>
      </c>
      <c r="J66" s="379" t="s">
        <v>887</v>
      </c>
      <c r="K66" s="354">
        <v>0</v>
      </c>
    </row>
    <row r="67" spans="1:11" customFormat="1" ht="12.75" customHeight="1" x14ac:dyDescent="0.25">
      <c r="A67" s="337">
        <v>4</v>
      </c>
      <c r="B67" s="338" t="s">
        <v>891</v>
      </c>
      <c r="C67" s="339"/>
      <c r="D67" s="339"/>
      <c r="E67" s="339"/>
      <c r="F67" s="339"/>
      <c r="G67" s="340"/>
      <c r="H67" s="380"/>
      <c r="I67" s="380"/>
      <c r="J67" s="380"/>
      <c r="K67" s="380"/>
    </row>
    <row r="68" spans="1:11" customFormat="1" ht="12.75" customHeight="1" x14ac:dyDescent="0.25">
      <c r="A68" s="337" t="s">
        <v>561</v>
      </c>
      <c r="B68" s="346"/>
      <c r="C68" s="347" t="s">
        <v>892</v>
      </c>
      <c r="D68" s="352"/>
      <c r="E68" s="352"/>
      <c r="F68" s="352"/>
      <c r="G68" s="353"/>
      <c r="H68" s="379" t="s">
        <v>887</v>
      </c>
      <c r="I68" s="379" t="s">
        <v>887</v>
      </c>
      <c r="J68" s="379" t="s">
        <v>887</v>
      </c>
      <c r="K68" s="354">
        <v>0</v>
      </c>
    </row>
    <row r="69" spans="1:11" customFormat="1" ht="12.75" customHeight="1" x14ac:dyDescent="0.25">
      <c r="A69" s="337" t="s">
        <v>562</v>
      </c>
      <c r="B69" s="346"/>
      <c r="C69" s="347" t="s">
        <v>893</v>
      </c>
      <c r="D69" s="352"/>
      <c r="E69" s="352"/>
      <c r="F69" s="352"/>
      <c r="G69" s="353"/>
      <c r="H69" s="379" t="s">
        <v>887</v>
      </c>
      <c r="I69" s="379" t="s">
        <v>887</v>
      </c>
      <c r="J69" s="379" t="s">
        <v>887</v>
      </c>
      <c r="K69" s="354">
        <v>13690</v>
      </c>
    </row>
    <row r="70" spans="1:11" customFormat="1" ht="12.75" customHeight="1" x14ac:dyDescent="0.25">
      <c r="A70" s="337" t="s">
        <v>563</v>
      </c>
      <c r="B70" s="381" t="s">
        <v>894</v>
      </c>
      <c r="C70" s="382"/>
      <c r="D70" s="382"/>
      <c r="E70" s="382"/>
      <c r="F70" s="382"/>
      <c r="G70" s="383"/>
      <c r="H70" s="372" t="s">
        <v>887</v>
      </c>
      <c r="I70" s="372" t="s">
        <v>887</v>
      </c>
      <c r="J70" s="372" t="s">
        <v>887</v>
      </c>
      <c r="K70" s="373">
        <f>SUM(K68:K69)</f>
        <v>13690</v>
      </c>
    </row>
    <row r="71" spans="1:11" customFormat="1" ht="12.75" customHeight="1" x14ac:dyDescent="0.25">
      <c r="A71" s="337"/>
      <c r="B71" s="374"/>
      <c r="C71" s="375"/>
      <c r="D71" s="375"/>
      <c r="E71" s="375"/>
      <c r="F71" s="375"/>
      <c r="G71" s="376"/>
      <c r="H71" s="364"/>
      <c r="I71" s="364"/>
      <c r="J71" s="364"/>
      <c r="K71" s="364"/>
    </row>
    <row r="72" spans="1:11" customFormat="1" ht="12.75" customHeight="1" x14ac:dyDescent="0.25">
      <c r="A72" s="337">
        <v>5</v>
      </c>
      <c r="B72" s="369" t="s">
        <v>895</v>
      </c>
      <c r="C72" s="370"/>
      <c r="D72" s="370"/>
      <c r="E72" s="370"/>
      <c r="F72" s="370"/>
      <c r="G72" s="371"/>
      <c r="H72" s="372" t="s">
        <v>887</v>
      </c>
      <c r="I72" s="372" t="s">
        <v>887</v>
      </c>
      <c r="J72" s="372" t="s">
        <v>887</v>
      </c>
      <c r="K72" s="373">
        <f>SUM(K63,K65,K66,K70)</f>
        <v>252493</v>
      </c>
    </row>
    <row r="75" spans="1:11" customFormat="1" ht="12.75" customHeight="1" x14ac:dyDescent="0.25"/>
  </sheetData>
  <sheetProtection algorithmName="SHA-512" hashValue="k822Uf6GJGT15Wcdg7b6pqskVXeFgzbAw73Q5TvsVccQ2Q4t76/8qntn58Zy4hHGTO2QbdEW/re3n3M7F5RDEg==" saltValue="p7lIZeJuGLmkOniWFXL1YQ==" spinCount="100000" sheet="1"/>
  <mergeCells count="3">
    <mergeCell ref="B1:G1"/>
    <mergeCell ref="H1:K1"/>
    <mergeCell ref="H2:K2"/>
  </mergeCells>
  <dataValidations count="68">
    <dataValidation operator="greaterThan" allowBlank="1" showInputMessage="1" showErrorMessage="1" sqref="H983024:K983032"/>
    <dataValidation operator="greaterThan" allowBlank="1" showInputMessage="1" showErrorMessage="1" sqref="H917488:K917496"/>
    <dataValidation operator="greaterThan" allowBlank="1" showInputMessage="1" showErrorMessage="1" sqref="H851952:K851960"/>
    <dataValidation operator="greaterThan" allowBlank="1" showInputMessage="1" showErrorMessage="1" sqref="H786416:K786424"/>
    <dataValidation operator="greaterThan" allowBlank="1" showInputMessage="1" showErrorMessage="1" sqref="H720880:K720888"/>
    <dataValidation operator="greaterThan" allowBlank="1" showInputMessage="1" showErrorMessage="1" sqref="H655344:K655352"/>
    <dataValidation operator="greaterThan" allowBlank="1" showInputMessage="1" showErrorMessage="1" sqref="H589808:K589816"/>
    <dataValidation operator="greaterThan" allowBlank="1" showInputMessage="1" showErrorMessage="1" sqref="H524272:K524280"/>
    <dataValidation operator="greaterThan" allowBlank="1" showInputMessage="1" showErrorMessage="1" sqref="H458736:K458744"/>
    <dataValidation operator="greaterThan" allowBlank="1" showInputMessage="1" showErrorMessage="1" sqref="H393200:K393208"/>
    <dataValidation operator="greaterThan" allowBlank="1" showInputMessage="1" showErrorMessage="1" sqref="H327664:K327672"/>
    <dataValidation operator="greaterThan" allowBlank="1" showInputMessage="1" showErrorMessage="1" sqref="H262128:K262136"/>
    <dataValidation operator="greaterThan" allowBlank="1" showInputMessage="1" showErrorMessage="1" sqref="H196592:K196600"/>
    <dataValidation operator="greaterThan" allowBlank="1" showInputMessage="1" showErrorMessage="1" sqref="H131056:K131064"/>
    <dataValidation operator="greaterThan" allowBlank="1" showInputMessage="1" showErrorMessage="1" sqref="H65520:K65528"/>
    <dataValidation operator="greaterThan" allowBlank="1" showInputMessage="1" showErrorMessage="1" sqref="H983036:K983044"/>
    <dataValidation operator="greaterThan" allowBlank="1" showInputMessage="1" showErrorMessage="1" sqref="H917500:K917508"/>
    <dataValidation operator="greaterThan" allowBlank="1" showInputMessage="1" showErrorMessage="1" sqref="H851964:K851972"/>
    <dataValidation operator="greaterThan" allowBlank="1" showInputMessage="1" showErrorMessage="1" sqref="H786428:K786436"/>
    <dataValidation operator="greaterThan" allowBlank="1" showInputMessage="1" showErrorMessage="1" sqref="H720892:K720900"/>
    <dataValidation operator="greaterThan" allowBlank="1" showInputMessage="1" showErrorMessage="1" sqref="H655356:K655364"/>
    <dataValidation operator="greaterThan" allowBlank="1" showInputMessage="1" showErrorMessage="1" sqref="H589820:K589828"/>
    <dataValidation operator="greaterThan" allowBlank="1" showInputMessage="1" showErrorMessage="1" sqref="H524284:K524292"/>
    <dataValidation operator="greaterThan" allowBlank="1" showInputMessage="1" showErrorMessage="1" sqref="H458748:K458756"/>
    <dataValidation operator="greaterThan" allowBlank="1" showInputMessage="1" showErrorMessage="1" sqref="H393212:K393220"/>
    <dataValidation operator="greaterThan" allowBlank="1" showInputMessage="1" showErrorMessage="1" sqref="H327676:K327684"/>
    <dataValidation operator="greaterThan" allowBlank="1" showInputMessage="1" showErrorMessage="1" sqref="H262140:K262148"/>
    <dataValidation operator="greaterThan" allowBlank="1" showInputMessage="1" showErrorMessage="1" sqref="H196604:K196612"/>
    <dataValidation operator="greaterThan" allowBlank="1" showInputMessage="1" showErrorMessage="1" sqref="H131068:K131076"/>
    <dataValidation operator="greaterThan" allowBlank="1" showInputMessage="1" showErrorMessage="1" sqref="H65532:K65540"/>
    <dataValidation operator="greaterThan" allowBlank="1" showInputMessage="1" showErrorMessage="1" sqref="H983047:K983055"/>
    <dataValidation operator="greaterThan" allowBlank="1" showInputMessage="1" showErrorMessage="1" sqref="H917511:K917519"/>
    <dataValidation operator="greaterThan" allowBlank="1" showInputMessage="1" showErrorMessage="1" sqref="H851975:K851983"/>
    <dataValidation operator="greaterThan" allowBlank="1" showInputMessage="1" showErrorMessage="1" sqref="H786439:K786447"/>
    <dataValidation operator="greaterThan" allowBlank="1" showInputMessage="1" showErrorMessage="1" sqref="H720903:K720911"/>
    <dataValidation operator="greaterThan" allowBlank="1" showInputMessage="1" showErrorMessage="1" sqref="H655367:K655375"/>
    <dataValidation operator="greaterThan" allowBlank="1" showInputMessage="1" showErrorMessage="1" sqref="H589831:K589839"/>
    <dataValidation operator="greaterThan" allowBlank="1" showInputMessage="1" showErrorMessage="1" sqref="H524295:K524303"/>
    <dataValidation operator="greaterThan" allowBlank="1" showInputMessage="1" showErrorMessage="1" sqref="H458759:K458767"/>
    <dataValidation operator="greaterThan" allowBlank="1" showInputMessage="1" showErrorMessage="1" sqref="H393223:K393231"/>
    <dataValidation operator="greaterThan" allowBlank="1" showInputMessage="1" showErrorMessage="1" sqref="H327687:K327695"/>
    <dataValidation operator="greaterThan" allowBlank="1" showInputMessage="1" showErrorMessage="1" sqref="H262151:K262159"/>
    <dataValidation operator="greaterThan" allowBlank="1" showInputMessage="1" showErrorMessage="1" sqref="H196615:K196623"/>
    <dataValidation operator="greaterThan" allowBlank="1" showInputMessage="1" showErrorMessage="1" sqref="H131079:K131087"/>
    <dataValidation operator="greaterThan" allowBlank="1" showInputMessage="1" showErrorMessage="1" sqref="H65543:K65551"/>
    <dataValidation operator="greaterThan" allowBlank="1" showInputMessage="1" showErrorMessage="1" sqref="H983015:K983020"/>
    <dataValidation operator="greaterThan" allowBlank="1" showInputMessage="1" showErrorMessage="1" sqref="H917479:K917484"/>
    <dataValidation operator="greaterThan" allowBlank="1" showInputMessage="1" showErrorMessage="1" sqref="H851943:K851948"/>
    <dataValidation operator="greaterThan" allowBlank="1" showInputMessage="1" showErrorMessage="1" sqref="H786407:K786412"/>
    <dataValidation operator="greaterThan" allowBlank="1" showInputMessage="1" showErrorMessage="1" sqref="H720871:K720876"/>
    <dataValidation operator="greaterThan" allowBlank="1" showInputMessage="1" showErrorMessage="1" sqref="H655335:K655340"/>
    <dataValidation operator="greaterThan" allowBlank="1" showInputMessage="1" showErrorMessage="1" sqref="H589799:K589804"/>
    <dataValidation operator="greaterThan" allowBlank="1" showInputMessage="1" showErrorMessage="1" sqref="H524263:K524268"/>
    <dataValidation operator="greaterThan" allowBlank="1" showInputMessage="1" showErrorMessage="1" sqref="H458727:K458732"/>
    <dataValidation operator="greaterThan" allowBlank="1" showInputMessage="1" showErrorMessage="1" sqref="H393191:K393196"/>
    <dataValidation operator="greaterThan" allowBlank="1" showInputMessage="1" showErrorMessage="1" sqref="H327655:K327660"/>
    <dataValidation operator="greaterThan" allowBlank="1" showInputMessage="1" showErrorMessage="1" sqref="H262119:K262124"/>
    <dataValidation operator="greaterThan" allowBlank="1" showInputMessage="1" showErrorMessage="1" sqref="H196583:K196588"/>
    <dataValidation operator="greaterThan" allowBlank="1" showInputMessage="1" showErrorMessage="1" sqref="H131047:K131052"/>
    <dataValidation operator="greaterThan" allowBlank="1" showInputMessage="1" showErrorMessage="1" sqref="H65511:K65516"/>
    <dataValidation type="whole" operator="greaterThan" allowBlank="1" showInputMessage="1" showErrorMessage="1" errorTitle="Whole numbers only allowed" error="All monies should be independently rounded to the nearest £1,000." sqref="H7:J12">
      <formula1>-999999999</formula1>
    </dataValidation>
    <dataValidation type="whole" operator="greaterThan" allowBlank="1" showInputMessage="1" showErrorMessage="1" errorTitle="Whole numbers only allowed" error="All monies should be independently rounded to the nearest £1,000." sqref="H16:J22">
      <formula1>-999999999</formula1>
    </dataValidation>
    <dataValidation type="whole" operator="greaterThan" allowBlank="1" showInputMessage="1" showErrorMessage="1" errorTitle="Whole numbers only allowed" error="All monies should be independently rounded to the nearest £1,000." sqref="H26:J36">
      <formula1>-999999999</formula1>
    </dataValidation>
    <dataValidation type="whole" operator="greaterThan" allowBlank="1" showInputMessage="1" showErrorMessage="1" errorTitle="Whole numbers only allowed" error="All monies should be independently rounded to the nearest £1,000." sqref="H40:J47">
      <formula1>-999999999</formula1>
    </dataValidation>
    <dataValidation type="whole" operator="greaterThan" allowBlank="1" showInputMessage="1" showErrorMessage="1" errorTitle="Whole numbers only allowed" error="All monies should be independently rounded to the nearest £1,000." sqref="H50:J57">
      <formula1>-999999999</formula1>
    </dataValidation>
    <dataValidation type="whole" operator="greaterThan" allowBlank="1" showInputMessage="1" showErrorMessage="1" errorTitle="Whole numbers only allowed" error="All monies should be independently rounded to the nearest £1,000." sqref="K61">
      <formula1>-999999999</formula1>
    </dataValidation>
    <dataValidation type="whole" operator="greaterThan" allowBlank="1" showInputMessage="1" showErrorMessage="1" errorTitle="Whole numbers only allowed" error="All monies should be independently rounded to the nearest £1,000." sqref="K65:K66">
      <formula1>-999999999</formula1>
    </dataValidation>
    <dataValidation type="whole" operator="greaterThan" allowBlank="1" showInputMessage="1" showErrorMessage="1" errorTitle="Whole numbers only allowed" error="All monies should be independently rounded to the nearest £1,000." sqref="K68:K69">
      <formula1>-999999999</formula1>
    </dataValidation>
  </dataValidations>
  <pageMargins left="0.70866141732283472" right="0.70866141732283472" top="0.74803149606299213" bottom="0.74803149606299213" header="0.31496062992125984" footer="0.31496062992125984"/>
  <pageSetup paperSize="9" scale="51" orientation="portrait" r:id="rId1"/>
  <ignoredErrors>
    <ignoredError sqref="K17:K22 K26:K57"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6"/>
  <sheetViews>
    <sheetView topLeftCell="A31" zoomScale="90" zoomScaleNormal="90" workbookViewId="0">
      <selection activeCell="L68" sqref="L68"/>
    </sheetView>
  </sheetViews>
  <sheetFormatPr defaultColWidth="9.85546875" defaultRowHeight="12.75" x14ac:dyDescent="0.2"/>
  <cols>
    <col min="1" max="1" width="10" style="384" bestFit="1" customWidth="1"/>
    <col min="2" max="2" width="2.7109375" style="330" customWidth="1"/>
    <col min="3" max="3" width="2.85546875" style="330" customWidth="1"/>
    <col min="4" max="4" width="86.42578125" style="330" customWidth="1"/>
    <col min="5" max="6" width="2.140625" style="330" hidden="1" customWidth="1"/>
    <col min="7" max="7" width="2.42578125" style="330" hidden="1" customWidth="1"/>
    <col min="8" max="8" width="16.5703125" style="330" customWidth="1"/>
    <col min="9" max="9" width="8.42578125" style="330" customWidth="1"/>
    <col min="10" max="12" width="17.7109375" style="330" customWidth="1"/>
    <col min="13" max="13" width="9.85546875" style="330" customWidth="1"/>
    <col min="14" max="16384" width="9.85546875" style="330"/>
  </cols>
  <sheetData>
    <row r="1" spans="1:10" customFormat="1" ht="15.75" customHeight="1" x14ac:dyDescent="0.25">
      <c r="A1" s="385" t="s">
        <v>896</v>
      </c>
      <c r="B1" s="386" t="s">
        <v>897</v>
      </c>
      <c r="C1" s="386"/>
      <c r="D1" s="386"/>
      <c r="E1" s="386"/>
      <c r="F1" s="386"/>
      <c r="G1" s="386"/>
      <c r="H1" s="387"/>
    </row>
    <row r="2" spans="1:10" customFormat="1" ht="15" customHeight="1" x14ac:dyDescent="0.25">
      <c r="A2" s="388"/>
      <c r="B2" s="389"/>
      <c r="C2" s="389"/>
      <c r="D2" s="389"/>
      <c r="E2" s="389"/>
      <c r="F2" s="389"/>
      <c r="G2" s="389"/>
      <c r="H2" s="390"/>
    </row>
    <row r="3" spans="1:10" customFormat="1" ht="9" customHeight="1" x14ac:dyDescent="0.25">
      <c r="A3" s="388"/>
      <c r="B3" s="389"/>
      <c r="C3" s="389"/>
      <c r="D3" s="389"/>
      <c r="E3" s="389"/>
      <c r="F3" s="389"/>
      <c r="G3" s="389"/>
      <c r="H3" s="390"/>
    </row>
    <row r="4" spans="1:10" customFormat="1" ht="8.25" customHeight="1" x14ac:dyDescent="0.25">
      <c r="A4" s="388"/>
      <c r="B4" s="391"/>
      <c r="C4" s="391"/>
      <c r="D4" s="391"/>
      <c r="E4" s="391"/>
      <c r="F4" s="391"/>
      <c r="G4" s="391"/>
      <c r="H4" s="390"/>
    </row>
    <row r="5" spans="1:10" customFormat="1" ht="15.75" customHeight="1" x14ac:dyDescent="0.25">
      <c r="A5" s="388"/>
      <c r="B5" s="392"/>
      <c r="C5" s="392"/>
      <c r="D5" s="392"/>
      <c r="E5" s="392"/>
      <c r="F5" s="392"/>
      <c r="G5" s="392"/>
      <c r="H5" s="292" t="s">
        <v>469</v>
      </c>
    </row>
    <row r="6" spans="1:10" customFormat="1" ht="12.75" customHeight="1" x14ac:dyDescent="0.25">
      <c r="A6" s="337">
        <v>1</v>
      </c>
      <c r="B6" s="7" t="s">
        <v>476</v>
      </c>
      <c r="C6" s="352"/>
      <c r="D6" s="352"/>
      <c r="E6" s="352"/>
      <c r="F6" s="352"/>
      <c r="G6" s="8"/>
      <c r="H6" s="1">
        <f>Table_6_UK!K72</f>
        <v>252493</v>
      </c>
    </row>
    <row r="7" spans="1:10" customFormat="1" ht="12.75" customHeight="1" x14ac:dyDescent="0.25">
      <c r="A7" s="337"/>
      <c r="B7" s="7"/>
      <c r="C7" s="352"/>
      <c r="D7" s="352"/>
      <c r="E7" s="352"/>
      <c r="F7" s="352"/>
      <c r="G7" s="8"/>
      <c r="H7" s="1"/>
    </row>
    <row r="8" spans="1:10" customFormat="1" ht="12.75" customHeight="1" x14ac:dyDescent="0.25">
      <c r="A8" s="337">
        <v>2</v>
      </c>
      <c r="B8" s="374" t="s">
        <v>478</v>
      </c>
      <c r="C8" s="375"/>
      <c r="D8" s="375"/>
      <c r="E8" s="375"/>
      <c r="F8" s="375"/>
      <c r="G8" s="376"/>
      <c r="H8" s="393">
        <f>IF(Title_Page!B4="W",Table_7_Wales!H15,IF(Title_Page!B4="S",Table_7_Scotland!H13,IF(Title_Page!B4="E",Table_7_England!H12,IF(Title_Page!B4="N",Table_7_N_Ireland!H10,0))))</f>
        <v>194514</v>
      </c>
    </row>
    <row r="9" spans="1:10" customFormat="1" ht="12.75" customHeight="1" x14ac:dyDescent="0.25">
      <c r="A9" s="337"/>
      <c r="B9" s="374"/>
      <c r="C9" s="375"/>
      <c r="D9" s="375"/>
      <c r="E9" s="375"/>
      <c r="F9" s="375"/>
      <c r="G9" s="376"/>
      <c r="H9" s="350"/>
    </row>
    <row r="10" spans="1:10" customFormat="1" ht="12.75" customHeight="1" x14ac:dyDescent="0.25">
      <c r="A10" s="337">
        <v>3</v>
      </c>
      <c r="B10" s="338" t="s">
        <v>480</v>
      </c>
      <c r="C10" s="339"/>
      <c r="D10" s="339"/>
      <c r="E10" s="339"/>
      <c r="F10" s="339"/>
      <c r="G10" s="340"/>
      <c r="H10" s="345"/>
      <c r="J10" s="330"/>
    </row>
    <row r="11" spans="1:10" customFormat="1" ht="12.75" customHeight="1" x14ac:dyDescent="0.25">
      <c r="A11" s="337" t="s">
        <v>589</v>
      </c>
      <c r="B11" s="346"/>
      <c r="C11" s="347" t="s">
        <v>898</v>
      </c>
      <c r="D11" s="394"/>
      <c r="E11" s="394"/>
      <c r="F11" s="394"/>
      <c r="G11" s="395"/>
      <c r="H11" s="3"/>
    </row>
    <row r="12" spans="1:10" customFormat="1" ht="12.75" customHeight="1" x14ac:dyDescent="0.25">
      <c r="A12" s="337" t="s">
        <v>842</v>
      </c>
      <c r="B12" s="351"/>
      <c r="C12" s="352"/>
      <c r="D12" s="347" t="s">
        <v>899</v>
      </c>
      <c r="E12" s="352"/>
      <c r="F12" s="352"/>
      <c r="G12" s="353"/>
      <c r="H12" s="1">
        <f>Table_5_UK!H61</f>
        <v>31732</v>
      </c>
    </row>
    <row r="13" spans="1:10" customFormat="1" ht="12.75" customHeight="1" x14ac:dyDescent="0.25">
      <c r="A13" s="337" t="s">
        <v>844</v>
      </c>
      <c r="B13" s="351"/>
      <c r="C13" s="352"/>
      <c r="D13" s="347" t="s">
        <v>900</v>
      </c>
      <c r="E13" s="352"/>
      <c r="F13" s="352"/>
      <c r="G13" s="353"/>
      <c r="H13" s="1">
        <f>Table_5_UK!I61</f>
        <v>41467</v>
      </c>
    </row>
    <row r="14" spans="1:10" customFormat="1" ht="12.75" customHeight="1" x14ac:dyDescent="0.25">
      <c r="A14" s="337" t="s">
        <v>846</v>
      </c>
      <c r="B14" s="351"/>
      <c r="C14" s="352"/>
      <c r="D14" s="347" t="s">
        <v>901</v>
      </c>
      <c r="E14" s="352"/>
      <c r="F14" s="352"/>
      <c r="G14" s="353"/>
      <c r="H14" s="1">
        <f>Table_5_UK!J61</f>
        <v>7253</v>
      </c>
    </row>
    <row r="15" spans="1:10" customFormat="1" ht="12.75" customHeight="1" x14ac:dyDescent="0.25">
      <c r="A15" s="337" t="s">
        <v>848</v>
      </c>
      <c r="B15" s="351"/>
      <c r="C15" s="352"/>
      <c r="D15" s="347" t="s">
        <v>902</v>
      </c>
      <c r="E15" s="352"/>
      <c r="F15" s="352"/>
      <c r="G15" s="353"/>
      <c r="H15" s="1">
        <f>Table_5_UK!K61</f>
        <v>23201</v>
      </c>
    </row>
    <row r="16" spans="1:10" customFormat="1" ht="12.75" customHeight="1" x14ac:dyDescent="0.25">
      <c r="A16" s="337" t="s">
        <v>850</v>
      </c>
      <c r="B16" s="351"/>
      <c r="C16" s="352"/>
      <c r="D16" s="347" t="s">
        <v>903</v>
      </c>
      <c r="E16" s="352"/>
      <c r="F16" s="352"/>
      <c r="G16" s="353"/>
      <c r="H16" s="1">
        <f>Table_5_UK!L61</f>
        <v>7101</v>
      </c>
    </row>
    <row r="17" spans="1:8" customFormat="1" ht="12.75" customHeight="1" x14ac:dyDescent="0.25">
      <c r="A17" s="337" t="s">
        <v>852</v>
      </c>
      <c r="B17" s="351"/>
      <c r="C17" s="352"/>
      <c r="D17" s="347" t="s">
        <v>904</v>
      </c>
      <c r="E17" s="352"/>
      <c r="F17" s="352"/>
      <c r="G17" s="353"/>
      <c r="H17" s="1">
        <f>Table_5_UK!M61</f>
        <v>1997</v>
      </c>
    </row>
    <row r="18" spans="1:8" customFormat="1" ht="12.75" customHeight="1" x14ac:dyDescent="0.25">
      <c r="A18" s="337" t="s">
        <v>854</v>
      </c>
      <c r="B18" s="351"/>
      <c r="C18" s="352"/>
      <c r="D18" s="347" t="s">
        <v>905</v>
      </c>
      <c r="E18" s="352"/>
      <c r="F18" s="352"/>
      <c r="G18" s="353"/>
      <c r="H18" s="1">
        <f>Table_5_UK!N61</f>
        <v>7061</v>
      </c>
    </row>
    <row r="19" spans="1:8" customFormat="1" ht="12.75" customHeight="1" x14ac:dyDescent="0.25">
      <c r="A19" s="337" t="s">
        <v>859</v>
      </c>
      <c r="B19" s="396"/>
      <c r="C19" s="397"/>
      <c r="D19" s="398" t="s">
        <v>417</v>
      </c>
      <c r="E19" s="397"/>
      <c r="F19" s="397"/>
      <c r="G19" s="399"/>
      <c r="H19" s="1">
        <f>Table_5_UK!O61</f>
        <v>1249</v>
      </c>
    </row>
    <row r="20" spans="1:8" x14ac:dyDescent="0.2">
      <c r="A20" s="337" t="s">
        <v>870</v>
      </c>
      <c r="B20" s="369"/>
      <c r="C20" s="370" t="s">
        <v>906</v>
      </c>
      <c r="D20" s="400"/>
      <c r="E20" s="400"/>
      <c r="F20" s="400"/>
      <c r="G20" s="401"/>
      <c r="H20" s="359">
        <f>SUM(H12:H19)</f>
        <v>121061</v>
      </c>
    </row>
    <row r="21" spans="1:8" customFormat="1" ht="12.75" customHeight="1" x14ac:dyDescent="0.25">
      <c r="A21" s="337" t="s">
        <v>591</v>
      </c>
      <c r="B21" s="346"/>
      <c r="C21" s="347" t="s">
        <v>727</v>
      </c>
      <c r="D21" s="348"/>
      <c r="E21" s="348"/>
      <c r="F21" s="348"/>
      <c r="G21" s="349"/>
      <c r="H21" s="1">
        <f>Table_5_UK!Q61</f>
        <v>49053</v>
      </c>
    </row>
    <row r="22" spans="1:8" customFormat="1" ht="12.75" customHeight="1" x14ac:dyDescent="0.25">
      <c r="A22" s="337" t="s">
        <v>593</v>
      </c>
      <c r="B22" s="346"/>
      <c r="C22" s="347" t="s">
        <v>728</v>
      </c>
      <c r="D22" s="348"/>
      <c r="E22" s="348"/>
      <c r="F22" s="348"/>
      <c r="G22" s="349"/>
      <c r="H22" s="1">
        <f>Table_5_UK!R61</f>
        <v>683</v>
      </c>
    </row>
    <row r="23" spans="1:8" customFormat="1" ht="12.75" customHeight="1" x14ac:dyDescent="0.25">
      <c r="A23" s="337" t="s">
        <v>595</v>
      </c>
      <c r="B23" s="346"/>
      <c r="C23" s="347" t="s">
        <v>729</v>
      </c>
      <c r="D23" s="348"/>
      <c r="E23" s="348"/>
      <c r="F23" s="348"/>
      <c r="G23" s="349"/>
      <c r="H23" s="1">
        <f>Table_5_UK!S61</f>
        <v>22845</v>
      </c>
    </row>
    <row r="24" spans="1:8" customFormat="1" ht="12.75" customHeight="1" x14ac:dyDescent="0.25">
      <c r="A24" s="337" t="s">
        <v>597</v>
      </c>
      <c r="B24" s="346"/>
      <c r="C24" s="347" t="s">
        <v>730</v>
      </c>
      <c r="D24" s="348"/>
      <c r="E24" s="348"/>
      <c r="F24" s="348"/>
      <c r="G24" s="349"/>
      <c r="H24" s="1">
        <f>Table_5_UK!T61</f>
        <v>19011</v>
      </c>
    </row>
    <row r="25" spans="1:8" customFormat="1" ht="12.75" customHeight="1" x14ac:dyDescent="0.25">
      <c r="A25" s="337" t="s">
        <v>599</v>
      </c>
      <c r="B25" s="346"/>
      <c r="C25" s="347" t="s">
        <v>731</v>
      </c>
      <c r="D25" s="348"/>
      <c r="E25" s="348"/>
      <c r="F25" s="348"/>
      <c r="G25" s="349"/>
      <c r="H25" s="1">
        <f>Table_5_UK!U61</f>
        <v>8405</v>
      </c>
    </row>
    <row r="26" spans="1:8" customFormat="1" ht="12.75" customHeight="1" x14ac:dyDescent="0.25">
      <c r="A26" s="337" t="s">
        <v>907</v>
      </c>
      <c r="B26" s="346"/>
      <c r="C26" s="347" t="s">
        <v>732</v>
      </c>
      <c r="D26" s="348"/>
      <c r="E26" s="348"/>
      <c r="F26" s="348"/>
      <c r="G26" s="349"/>
      <c r="H26" s="1">
        <f>Table_5_UK!V61</f>
        <v>11328</v>
      </c>
    </row>
    <row r="27" spans="1:8" customFormat="1" ht="12.75" customHeight="1" x14ac:dyDescent="0.25">
      <c r="A27" s="337" t="s">
        <v>908</v>
      </c>
      <c r="B27" s="346"/>
      <c r="C27" s="347" t="s">
        <v>733</v>
      </c>
      <c r="D27" s="348"/>
      <c r="E27" s="348"/>
      <c r="F27" s="348"/>
      <c r="G27" s="349"/>
      <c r="H27" s="1">
        <f>Table_5_UK!W61</f>
        <v>29641</v>
      </c>
    </row>
    <row r="28" spans="1:8" customFormat="1" ht="12.75" customHeight="1" x14ac:dyDescent="0.25">
      <c r="A28" s="337" t="s">
        <v>909</v>
      </c>
      <c r="B28" s="346"/>
      <c r="C28" s="347" t="s">
        <v>734</v>
      </c>
      <c r="D28" s="348"/>
      <c r="E28" s="348"/>
      <c r="F28" s="348"/>
      <c r="G28" s="349"/>
      <c r="H28" s="1">
        <f>Table_5_UK!X61</f>
        <v>139</v>
      </c>
    </row>
    <row r="29" spans="1:8" customFormat="1" ht="12.75" customHeight="1" x14ac:dyDescent="0.25">
      <c r="A29" s="337" t="s">
        <v>910</v>
      </c>
      <c r="B29" s="346"/>
      <c r="C29" s="347" t="s">
        <v>735</v>
      </c>
      <c r="D29" s="348"/>
      <c r="E29" s="348"/>
      <c r="F29" s="348"/>
      <c r="G29" s="349"/>
      <c r="H29" s="1">
        <f>Table_5_UK!Y61</f>
        <v>173</v>
      </c>
    </row>
    <row r="30" spans="1:8" customFormat="1" ht="12.75" customHeight="1" x14ac:dyDescent="0.25">
      <c r="A30" s="337" t="s">
        <v>911</v>
      </c>
      <c r="B30" s="346"/>
      <c r="C30" s="347" t="s">
        <v>736</v>
      </c>
      <c r="D30" s="348"/>
      <c r="E30" s="348"/>
      <c r="F30" s="348"/>
      <c r="G30" s="349"/>
      <c r="H30" s="1">
        <f>Table_5_UK!Z61</f>
        <v>2584</v>
      </c>
    </row>
    <row r="31" spans="1:8" customFormat="1" ht="12.75" customHeight="1" x14ac:dyDescent="0.25">
      <c r="A31" s="337" t="s">
        <v>912</v>
      </c>
      <c r="B31" s="346"/>
      <c r="C31" s="347" t="s">
        <v>737</v>
      </c>
      <c r="D31" s="348"/>
      <c r="E31" s="348"/>
      <c r="F31" s="348"/>
      <c r="G31" s="349"/>
      <c r="H31" s="1">
        <f>Table_5_UK!AA61</f>
        <v>2258</v>
      </c>
    </row>
    <row r="32" spans="1:8" customFormat="1" ht="12.75" customHeight="1" x14ac:dyDescent="0.25">
      <c r="A32" s="337" t="s">
        <v>913</v>
      </c>
      <c r="B32" s="346"/>
      <c r="C32" s="347" t="s">
        <v>738</v>
      </c>
      <c r="D32" s="348"/>
      <c r="E32" s="348"/>
      <c r="F32" s="348"/>
      <c r="G32" s="349"/>
      <c r="H32" s="1">
        <f>Table_5_UK!AB61</f>
        <v>2579</v>
      </c>
    </row>
    <row r="33" spans="1:8" customFormat="1" ht="12.75" customHeight="1" x14ac:dyDescent="0.25">
      <c r="A33" s="337" t="s">
        <v>914</v>
      </c>
      <c r="B33" s="346"/>
      <c r="C33" s="347" t="s">
        <v>739</v>
      </c>
      <c r="D33" s="348"/>
      <c r="E33" s="348"/>
      <c r="F33" s="348"/>
      <c r="G33" s="349"/>
      <c r="H33" s="1">
        <f>Table_5_UK!AC61</f>
        <v>3135</v>
      </c>
    </row>
    <row r="34" spans="1:8" customFormat="1" ht="12.75" customHeight="1" x14ac:dyDescent="0.25">
      <c r="A34" s="337" t="s">
        <v>915</v>
      </c>
      <c r="B34" s="369" t="s">
        <v>916</v>
      </c>
      <c r="C34" s="370"/>
      <c r="D34" s="370"/>
      <c r="E34" s="370"/>
      <c r="F34" s="370"/>
      <c r="G34" s="371"/>
      <c r="H34" s="359">
        <f>SUM(H20:H33)</f>
        <v>272895</v>
      </c>
    </row>
    <row r="35" spans="1:8" customFormat="1" ht="12.75" customHeight="1" x14ac:dyDescent="0.25">
      <c r="A35" s="337"/>
      <c r="B35" s="374"/>
      <c r="C35" s="375"/>
      <c r="D35" s="375"/>
      <c r="E35" s="375"/>
      <c r="F35" s="375"/>
      <c r="G35" s="376"/>
      <c r="H35" s="350"/>
    </row>
    <row r="36" spans="1:8" customFormat="1" ht="12.75" customHeight="1" x14ac:dyDescent="0.25">
      <c r="A36" s="337">
        <v>4</v>
      </c>
      <c r="B36" s="338" t="s">
        <v>482</v>
      </c>
      <c r="C36" s="339"/>
      <c r="D36" s="339"/>
      <c r="E36" s="339"/>
      <c r="F36" s="339"/>
      <c r="G36" s="340"/>
      <c r="H36" s="345"/>
    </row>
    <row r="37" spans="1:8" customFormat="1" ht="12.75" customHeight="1" x14ac:dyDescent="0.25">
      <c r="A37" s="337" t="s">
        <v>561</v>
      </c>
      <c r="B37" s="346"/>
      <c r="C37" s="347" t="s">
        <v>917</v>
      </c>
      <c r="D37" s="348"/>
      <c r="E37" s="348"/>
      <c r="F37" s="348"/>
      <c r="G37" s="349"/>
      <c r="H37" s="350"/>
    </row>
    <row r="38" spans="1:8" customFormat="1" ht="24.75" customHeight="1" x14ac:dyDescent="0.25">
      <c r="A38" s="337" t="s">
        <v>842</v>
      </c>
      <c r="B38" s="351"/>
      <c r="C38" s="397"/>
      <c r="D38" s="398" t="s">
        <v>918</v>
      </c>
      <c r="E38" s="397"/>
      <c r="F38" s="397"/>
      <c r="G38" s="399"/>
      <c r="H38" s="521">
        <v>3132</v>
      </c>
    </row>
    <row r="39" spans="1:8" customFormat="1" ht="12.75" customHeight="1" x14ac:dyDescent="0.25">
      <c r="A39" s="337" t="s">
        <v>844</v>
      </c>
      <c r="B39" s="351"/>
      <c r="C39" s="352"/>
      <c r="D39" s="347" t="s">
        <v>417</v>
      </c>
      <c r="E39" s="352"/>
      <c r="F39" s="352"/>
      <c r="G39" s="353"/>
      <c r="H39" s="521">
        <v>42554</v>
      </c>
    </row>
    <row r="40" spans="1:8" customFormat="1" ht="12.75" customHeight="1" x14ac:dyDescent="0.25">
      <c r="A40" s="337" t="s">
        <v>846</v>
      </c>
      <c r="B40" s="402"/>
      <c r="C40" s="370" t="s">
        <v>919</v>
      </c>
      <c r="D40" s="403"/>
      <c r="E40" s="403"/>
      <c r="F40" s="403"/>
      <c r="G40" s="404"/>
      <c r="H40" s="359">
        <f>SUM(H38:H39)</f>
        <v>45686</v>
      </c>
    </row>
    <row r="41" spans="1:8" customFormat="1" ht="12.75" customHeight="1" x14ac:dyDescent="0.25">
      <c r="A41" s="337" t="s">
        <v>562</v>
      </c>
      <c r="B41" s="346"/>
      <c r="C41" s="347" t="s">
        <v>920</v>
      </c>
      <c r="D41" s="348"/>
      <c r="E41" s="348"/>
      <c r="F41" s="348"/>
      <c r="G41" s="349"/>
      <c r="H41" s="368"/>
    </row>
    <row r="42" spans="1:8" customFormat="1" ht="12.75" customHeight="1" x14ac:dyDescent="0.25">
      <c r="A42" s="337" t="s">
        <v>842</v>
      </c>
      <c r="B42" s="351"/>
      <c r="C42" s="352"/>
      <c r="D42" s="347" t="s">
        <v>921</v>
      </c>
      <c r="E42" s="352"/>
      <c r="F42" s="352"/>
      <c r="G42" s="353"/>
      <c r="H42" s="521">
        <v>48836</v>
      </c>
    </row>
    <row r="43" spans="1:8" customFormat="1" ht="12.75" customHeight="1" x14ac:dyDescent="0.25">
      <c r="A43" s="337" t="s">
        <v>844</v>
      </c>
      <c r="B43" s="351"/>
      <c r="C43" s="352"/>
      <c r="D43" s="347" t="s">
        <v>922</v>
      </c>
      <c r="E43" s="352"/>
      <c r="F43" s="352"/>
      <c r="G43" s="353"/>
      <c r="H43" s="521">
        <v>9862</v>
      </c>
    </row>
    <row r="44" spans="1:8" customFormat="1" ht="12.75" customHeight="1" x14ac:dyDescent="0.25">
      <c r="A44" s="337" t="s">
        <v>846</v>
      </c>
      <c r="B44" s="402"/>
      <c r="C44" s="370" t="s">
        <v>923</v>
      </c>
      <c r="D44" s="403"/>
      <c r="E44" s="403"/>
      <c r="F44" s="403"/>
      <c r="G44" s="404"/>
      <c r="H44" s="359">
        <f>SUM(H42:H43)</f>
        <v>58698</v>
      </c>
    </row>
    <row r="45" spans="1:8" customFormat="1" ht="12.75" customHeight="1" x14ac:dyDescent="0.25">
      <c r="A45" s="337" t="s">
        <v>563</v>
      </c>
      <c r="B45" s="346"/>
      <c r="C45" s="347" t="s">
        <v>924</v>
      </c>
      <c r="D45" s="348"/>
      <c r="E45" s="348"/>
      <c r="F45" s="348"/>
      <c r="G45" s="349"/>
      <c r="H45" s="521">
        <v>0</v>
      </c>
    </row>
    <row r="46" spans="1:8" customFormat="1" ht="12.75" customHeight="1" x14ac:dyDescent="0.25">
      <c r="A46" s="337" t="s">
        <v>564</v>
      </c>
      <c r="B46" s="346"/>
      <c r="C46" s="347" t="s">
        <v>925</v>
      </c>
      <c r="D46" s="394"/>
      <c r="E46" s="394"/>
      <c r="F46" s="394"/>
      <c r="G46" s="395"/>
      <c r="H46" s="521">
        <v>14833</v>
      </c>
    </row>
    <row r="47" spans="1:8" customFormat="1" ht="12.75" customHeight="1" x14ac:dyDescent="0.25">
      <c r="A47" s="337" t="s">
        <v>565</v>
      </c>
      <c r="B47" s="346"/>
      <c r="C47" s="347" t="s">
        <v>926</v>
      </c>
      <c r="D47" s="348"/>
      <c r="E47" s="348"/>
      <c r="F47" s="348"/>
      <c r="G47" s="349"/>
      <c r="H47" s="521">
        <v>3600</v>
      </c>
    </row>
    <row r="48" spans="1:8" customFormat="1" ht="12.75" customHeight="1" x14ac:dyDescent="0.25">
      <c r="A48" s="337" t="s">
        <v>927</v>
      </c>
      <c r="B48" s="346"/>
      <c r="C48" s="347" t="s">
        <v>928</v>
      </c>
      <c r="D48" s="348"/>
      <c r="E48" s="348"/>
      <c r="F48" s="348"/>
      <c r="G48" s="349"/>
      <c r="H48" s="521">
        <v>926</v>
      </c>
    </row>
    <row r="49" spans="1:10" customFormat="1" ht="12.75" customHeight="1" x14ac:dyDescent="0.25">
      <c r="A49" s="337" t="s">
        <v>929</v>
      </c>
      <c r="B49" s="346"/>
      <c r="C49" s="347" t="s">
        <v>930</v>
      </c>
      <c r="D49" s="348"/>
      <c r="E49" s="348"/>
      <c r="F49" s="348"/>
      <c r="G49" s="349"/>
      <c r="H49" s="521">
        <v>2167</v>
      </c>
    </row>
    <row r="50" spans="1:10" customFormat="1" ht="12.75" customHeight="1" x14ac:dyDescent="0.25">
      <c r="A50" s="337" t="s">
        <v>931</v>
      </c>
      <c r="B50" s="346"/>
      <c r="C50" s="347" t="s">
        <v>932</v>
      </c>
      <c r="D50" s="348"/>
      <c r="E50" s="348"/>
      <c r="F50" s="348"/>
      <c r="G50" s="349"/>
      <c r="H50" s="521">
        <v>37895</v>
      </c>
    </row>
    <row r="51" spans="1:10" customFormat="1" ht="12.75" customHeight="1" x14ac:dyDescent="0.25">
      <c r="A51" s="337" t="s">
        <v>933</v>
      </c>
      <c r="B51" s="369" t="s">
        <v>934</v>
      </c>
      <c r="C51" s="370"/>
      <c r="D51" s="370"/>
      <c r="E51" s="370"/>
      <c r="F51" s="370"/>
      <c r="G51" s="371"/>
      <c r="H51" s="359">
        <f>H40+SUM(H44:H50)</f>
        <v>163805</v>
      </c>
    </row>
    <row r="52" spans="1:10" customFormat="1" ht="12.75" customHeight="1" x14ac:dyDescent="0.25">
      <c r="A52" s="337"/>
      <c r="B52" s="374"/>
      <c r="C52" s="375"/>
      <c r="D52" s="375"/>
      <c r="E52" s="375"/>
      <c r="F52" s="375"/>
      <c r="G52" s="376"/>
      <c r="H52" s="350"/>
    </row>
    <row r="53" spans="1:10" customFormat="1" ht="12.75" customHeight="1" x14ac:dyDescent="0.25">
      <c r="A53" s="337">
        <v>5</v>
      </c>
      <c r="B53" s="314" t="s">
        <v>484</v>
      </c>
      <c r="C53" s="315"/>
      <c r="D53" s="315"/>
      <c r="E53" s="315"/>
      <c r="F53" s="315"/>
      <c r="G53" s="322"/>
      <c r="H53" s="354">
        <v>13284</v>
      </c>
    </row>
    <row r="54" spans="1:10" customFormat="1" ht="12.75" customHeight="1" x14ac:dyDescent="0.25">
      <c r="A54" s="337"/>
      <c r="B54" s="374"/>
      <c r="C54" s="375"/>
      <c r="D54" s="375"/>
      <c r="E54" s="375"/>
      <c r="F54" s="375"/>
      <c r="G54" s="376"/>
      <c r="H54" s="350"/>
    </row>
    <row r="55" spans="1:10" customFormat="1" ht="12.75" customHeight="1" x14ac:dyDescent="0.25">
      <c r="A55" s="337">
        <v>6</v>
      </c>
      <c r="B55" s="201" t="s">
        <v>486</v>
      </c>
      <c r="C55" s="202"/>
      <c r="D55" s="202"/>
      <c r="E55" s="202"/>
      <c r="F55" s="202"/>
      <c r="G55" s="203"/>
      <c r="H55" s="359">
        <f>H6+H8+H34+H51+H53</f>
        <v>896991</v>
      </c>
    </row>
    <row r="56" spans="1:10" customFormat="1" ht="12.75" customHeight="1" x14ac:dyDescent="0.25">
      <c r="A56" s="337"/>
      <c r="B56" s="374"/>
      <c r="C56" s="375"/>
      <c r="D56" s="375"/>
      <c r="E56" s="375"/>
      <c r="F56" s="375"/>
      <c r="G56" s="376"/>
      <c r="H56" s="350"/>
    </row>
    <row r="57" spans="1:10" customFormat="1" ht="12.75" customHeight="1" x14ac:dyDescent="0.25">
      <c r="A57" s="337">
        <v>7</v>
      </c>
      <c r="B57" s="339" t="s">
        <v>488</v>
      </c>
      <c r="C57" s="339"/>
      <c r="D57" s="339"/>
      <c r="E57" s="339"/>
      <c r="F57" s="339"/>
      <c r="G57" s="339"/>
      <c r="H57" s="405"/>
    </row>
    <row r="58" spans="1:10" x14ac:dyDescent="0.2">
      <c r="A58" s="337" t="s">
        <v>605</v>
      </c>
      <c r="B58" s="16"/>
      <c r="C58" s="347" t="s">
        <v>935</v>
      </c>
      <c r="D58" s="352"/>
      <c r="E58" s="352"/>
      <c r="F58" s="352"/>
      <c r="G58" s="30"/>
      <c r="H58" s="521">
        <v>4428</v>
      </c>
    </row>
    <row r="59" spans="1:10" x14ac:dyDescent="0.2">
      <c r="A59" s="337" t="s">
        <v>606</v>
      </c>
      <c r="B59" s="16"/>
      <c r="C59" s="347" t="s">
        <v>936</v>
      </c>
      <c r="D59" s="352"/>
      <c r="E59" s="352"/>
      <c r="F59" s="352"/>
      <c r="G59" s="30"/>
      <c r="H59" s="521">
        <v>5523</v>
      </c>
    </row>
    <row r="60" spans="1:10" x14ac:dyDescent="0.2">
      <c r="A60" s="337" t="s">
        <v>607</v>
      </c>
      <c r="B60" s="16"/>
      <c r="C60" s="347" t="s">
        <v>937</v>
      </c>
      <c r="D60" s="352"/>
      <c r="E60" s="352"/>
      <c r="F60" s="352"/>
      <c r="G60" s="30"/>
      <c r="H60" s="521">
        <v>1523</v>
      </c>
    </row>
    <row r="61" spans="1:10" x14ac:dyDescent="0.2">
      <c r="A61" s="337" t="s">
        <v>608</v>
      </c>
      <c r="B61" s="201" t="s">
        <v>938</v>
      </c>
      <c r="C61" s="406"/>
      <c r="D61" s="406"/>
      <c r="E61" s="406"/>
      <c r="F61" s="406"/>
      <c r="G61" s="203"/>
      <c r="H61" s="359">
        <f>SUM(H58:H60)</f>
        <v>11474</v>
      </c>
    </row>
    <row r="62" spans="1:10" customFormat="1" ht="12.75" customHeight="1" x14ac:dyDescent="0.25">
      <c r="A62" s="337"/>
      <c r="B62" s="374"/>
      <c r="C62" s="375"/>
      <c r="D62" s="375"/>
      <c r="E62" s="375"/>
      <c r="F62" s="375"/>
      <c r="G62" s="376"/>
      <c r="H62" s="350"/>
    </row>
    <row r="63" spans="1:10" x14ac:dyDescent="0.2">
      <c r="A63" s="337">
        <v>8</v>
      </c>
      <c r="B63" s="318" t="s">
        <v>490</v>
      </c>
      <c r="C63" s="407"/>
      <c r="D63" s="407"/>
      <c r="E63" s="407"/>
      <c r="F63" s="407"/>
      <c r="G63" s="407"/>
      <c r="H63" s="359">
        <f>H55+H61</f>
        <v>908465</v>
      </c>
      <c r="J63" s="164"/>
    </row>
    <row r="64" spans="1:10" customFormat="1" ht="12.75" customHeight="1" x14ac:dyDescent="0.25"/>
    <row r="65" customFormat="1" ht="12.75" customHeight="1" x14ac:dyDescent="0.25"/>
    <row r="66" customFormat="1" ht="12.75" customHeight="1" x14ac:dyDescent="0.25"/>
  </sheetData>
  <sheetProtection algorithmName="SHA-512" hashValue="xDB/9eFyuT7g+3Jf/xAEeIg6hQgfchb7HOqEIYn9U5E3G3MSygulOjaeBjQER8u79CwHYynjDIYkbnVnCarv7Q==" saltValue="afP7vPTrT32MkCHMYgC2zQ==" spinCount="100000" sheet="1" objects="1" scenarios="1"/>
  <dataValidations count="7">
    <dataValidation type="whole" operator="greaterThan" allowBlank="1" showInputMessage="1" showErrorMessage="1" errorTitle="Whole numbers only allowed" error="All monies should be independently rounded to the nearest £1,000." sqref="H38">
      <formula1>-999999999</formula1>
    </dataValidation>
    <dataValidation type="whole" operator="greaterThan" allowBlank="1" showInputMessage="1" showErrorMessage="1" errorTitle="Whole numbers only allowed" error="All monies should be independently rounded to the nearest £1,000." sqref="H39">
      <formula1>-999999999</formula1>
    </dataValidation>
    <dataValidation type="whole" operator="greaterThan" allowBlank="1" showInputMessage="1" showErrorMessage="1" errorTitle="Whole numbers only allowed" error="All monies should be independently rounded to the nearest £1,000." sqref="H42">
      <formula1>-999999999</formula1>
    </dataValidation>
    <dataValidation type="whole" operator="greaterThan" allowBlank="1" showInputMessage="1" showErrorMessage="1" errorTitle="Whole numbers only allowed" error="All monies should be independently rounded to the nearest £1,000." sqref="H43">
      <formula1>-999999999</formula1>
    </dataValidation>
    <dataValidation type="whole" operator="greaterThan" allowBlank="1" showInputMessage="1" showErrorMessage="1" errorTitle="Whole numbers only allowed" error="All monies should be independently rounded to the nearest £1,000." sqref="H45:H50">
      <formula1>-999999999</formula1>
    </dataValidation>
    <dataValidation type="whole" operator="greaterThan" allowBlank="1" showInputMessage="1" showErrorMessage="1" errorTitle="Whole numbers only allowed" error="All monies should be independently rounded to the nearest £1,000." sqref="H53">
      <formula1>-999999999</formula1>
    </dataValidation>
    <dataValidation type="whole" operator="greaterThan" allowBlank="1" showInputMessage="1" showErrorMessage="1" errorTitle="Whole numbers only allowed" error="All monies should be independently rounded to the nearest £1,000." sqref="H58:H60">
      <formula1>-999999999</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12"/>
  <sheetViews>
    <sheetView zoomScale="90" zoomScaleNormal="90" workbookViewId="0"/>
  </sheetViews>
  <sheetFormatPr defaultColWidth="9.140625" defaultRowHeight="15" x14ac:dyDescent="0.25"/>
  <cols>
    <col min="1" max="1" width="12.85546875" style="32" bestFit="1" customWidth="1"/>
    <col min="2" max="2" width="3.140625" style="32" customWidth="1"/>
    <col min="3" max="3" width="53.42578125" style="32" customWidth="1"/>
    <col min="4" max="4" width="2.140625" style="32" hidden="1" customWidth="1"/>
    <col min="5" max="7" width="1.7109375" style="32" hidden="1" customWidth="1"/>
    <col min="8" max="8" width="9.140625" style="32" customWidth="1"/>
    <col min="9" max="16384" width="9.140625" style="32"/>
  </cols>
  <sheetData>
    <row r="1" spans="1:8" customFormat="1" ht="15.75" customHeight="1" x14ac:dyDescent="0.25">
      <c r="A1" s="385" t="s">
        <v>939</v>
      </c>
      <c r="B1" s="386" t="s">
        <v>940</v>
      </c>
      <c r="C1" s="386"/>
      <c r="D1" s="386"/>
      <c r="E1" s="386"/>
      <c r="F1" s="386"/>
      <c r="G1" s="386"/>
      <c r="H1" s="167"/>
    </row>
    <row r="2" spans="1:8" customFormat="1" ht="15.75" hidden="1" customHeight="1" x14ac:dyDescent="0.25">
      <c r="A2" s="408"/>
      <c r="B2" s="409"/>
      <c r="C2" s="409"/>
      <c r="D2" s="409"/>
      <c r="E2" s="409"/>
      <c r="F2" s="409"/>
      <c r="G2" s="409"/>
      <c r="H2" s="171"/>
    </row>
    <row r="3" spans="1:8" customFormat="1" ht="9" hidden="1" customHeight="1" x14ac:dyDescent="0.25">
      <c r="A3" s="408"/>
      <c r="B3" s="409"/>
      <c r="C3" s="409"/>
      <c r="D3" s="409"/>
      <c r="E3" s="409"/>
      <c r="F3" s="409"/>
      <c r="G3" s="409"/>
      <c r="H3" s="171"/>
    </row>
    <row r="4" spans="1:8" customFormat="1" ht="15.75" customHeight="1" x14ac:dyDescent="0.25">
      <c r="A4" s="410"/>
      <c r="B4" s="411"/>
      <c r="C4" s="411"/>
      <c r="D4" s="411"/>
      <c r="E4" s="411"/>
      <c r="F4" s="411"/>
      <c r="G4" s="412"/>
      <c r="H4" s="413" t="s">
        <v>469</v>
      </c>
    </row>
    <row r="5" spans="1:8" s="164" customFormat="1" ht="12.75" customHeight="1" x14ac:dyDescent="0.2">
      <c r="A5" s="414"/>
      <c r="B5" s="415" t="s">
        <v>840</v>
      </c>
      <c r="C5" s="416"/>
      <c r="D5" s="416"/>
      <c r="E5" s="416"/>
      <c r="F5" s="416"/>
      <c r="G5" s="417"/>
      <c r="H5" s="418"/>
    </row>
    <row r="6" spans="1:8" s="164" customFormat="1" ht="12.75" customHeight="1" x14ac:dyDescent="0.2">
      <c r="A6" s="185" t="s">
        <v>475</v>
      </c>
      <c r="B6" s="315" t="s">
        <v>941</v>
      </c>
      <c r="C6" s="315"/>
      <c r="D6" s="315"/>
      <c r="E6" s="419"/>
      <c r="F6" s="419"/>
      <c r="G6" s="420"/>
      <c r="H6" s="354">
        <v>0</v>
      </c>
    </row>
    <row r="7" spans="1:8" s="164" customFormat="1" ht="12.75" customHeight="1" x14ac:dyDescent="0.2">
      <c r="A7" s="185" t="s">
        <v>477</v>
      </c>
      <c r="B7" s="315" t="s">
        <v>942</v>
      </c>
      <c r="C7" s="315"/>
      <c r="D7" s="315"/>
      <c r="E7" s="419"/>
      <c r="F7" s="419"/>
      <c r="G7" s="420"/>
      <c r="H7" s="354">
        <v>0</v>
      </c>
    </row>
    <row r="8" spans="1:8" s="164" customFormat="1" ht="12.75" customHeight="1" x14ac:dyDescent="0.2">
      <c r="A8" s="185" t="s">
        <v>479</v>
      </c>
      <c r="B8" s="315" t="s">
        <v>943</v>
      </c>
      <c r="C8" s="315"/>
      <c r="D8" s="315"/>
      <c r="E8" s="419"/>
      <c r="F8" s="419"/>
      <c r="G8" s="420"/>
      <c r="H8" s="354">
        <v>0</v>
      </c>
    </row>
    <row r="9" spans="1:8" s="164" customFormat="1" ht="12.75" customHeight="1" x14ac:dyDescent="0.2">
      <c r="A9" s="185" t="s">
        <v>481</v>
      </c>
      <c r="B9" s="315" t="s">
        <v>944</v>
      </c>
      <c r="C9" s="315"/>
      <c r="D9" s="419"/>
      <c r="E9" s="419"/>
      <c r="F9" s="419"/>
      <c r="G9" s="285"/>
      <c r="H9" s="354">
        <v>0</v>
      </c>
    </row>
    <row r="10" spans="1:8" s="164" customFormat="1" ht="12.75" customHeight="1" x14ac:dyDescent="0.2">
      <c r="A10" s="185" t="s">
        <v>483</v>
      </c>
      <c r="B10" s="315" t="s">
        <v>945</v>
      </c>
      <c r="C10" s="315"/>
      <c r="D10" s="419"/>
      <c r="E10" s="419"/>
      <c r="F10" s="419"/>
      <c r="G10" s="285"/>
      <c r="H10" s="354">
        <v>0</v>
      </c>
    </row>
    <row r="11" spans="1:8" s="164" customFormat="1" ht="12.75" customHeight="1" x14ac:dyDescent="0.2">
      <c r="A11" s="185" t="s">
        <v>485</v>
      </c>
      <c r="B11" s="315" t="s">
        <v>928</v>
      </c>
      <c r="C11" s="315"/>
      <c r="D11" s="419"/>
      <c r="E11" s="419"/>
      <c r="F11" s="419"/>
      <c r="G11" s="285"/>
      <c r="H11" s="354">
        <v>0</v>
      </c>
    </row>
    <row r="12" spans="1:8" s="164" customFormat="1" ht="12.75" customHeight="1" x14ac:dyDescent="0.2">
      <c r="A12" s="185" t="s">
        <v>487</v>
      </c>
      <c r="B12" s="318" t="s">
        <v>946</v>
      </c>
      <c r="C12" s="319"/>
      <c r="D12" s="319"/>
      <c r="E12" s="319"/>
      <c r="F12" s="319"/>
      <c r="G12" s="320"/>
      <c r="H12" s="421">
        <f>SUM(H6:H11)</f>
        <v>0</v>
      </c>
    </row>
  </sheetData>
  <sheetProtection algorithmName="SHA-512" hashValue="9gNOeJ42L0bNFj2/Q1MaRE81cduofl2ETbh8BT6ugi6HLRXTVN/Dh2+2/Z6sRcr0gUu/mVg7VaW2cmCOQGCJRA==" saltValue="qROGwnRV0ao4XVbMnaIYKQ==" spinCount="100000" sheet="1" objects="1" scenarios="1"/>
  <dataValidations count="1">
    <dataValidation type="whole" operator="greaterThan" allowBlank="1" showInputMessage="1" showErrorMessage="1" errorTitle="Whole numbers only allowed" error="All monies should be independently rounded to the nearest £1,000." sqref="H6:H11">
      <formula1>-999999999</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zoomScale="90" zoomScaleNormal="90" workbookViewId="0"/>
  </sheetViews>
  <sheetFormatPr defaultColWidth="9.140625" defaultRowHeight="15" x14ac:dyDescent="0.25"/>
  <cols>
    <col min="1" max="1" width="13.5703125" style="32" bestFit="1" customWidth="1"/>
    <col min="2" max="2" width="1.7109375" style="32" customWidth="1"/>
    <col min="3" max="3" width="78.7109375" style="32" customWidth="1"/>
    <col min="4" max="4" width="7" style="32" hidden="1" customWidth="1"/>
    <col min="5" max="5" width="7.28515625" style="32" hidden="1" customWidth="1"/>
    <col min="6" max="6" width="6.7109375" style="32" hidden="1" customWidth="1"/>
    <col min="7" max="7" width="7.85546875" style="32" hidden="1" customWidth="1"/>
    <col min="8" max="8" width="9.140625" style="32" customWidth="1"/>
    <col min="9" max="16384" width="9.140625" style="32"/>
  </cols>
  <sheetData>
    <row r="1" spans="1:10" customFormat="1" ht="15.75" customHeight="1" x14ac:dyDescent="0.25">
      <c r="A1" s="385" t="s">
        <v>947</v>
      </c>
      <c r="B1" s="386" t="s">
        <v>948</v>
      </c>
      <c r="C1" s="386"/>
      <c r="D1" s="386"/>
      <c r="E1" s="386"/>
      <c r="F1" s="386"/>
      <c r="G1" s="386"/>
      <c r="H1" s="167"/>
      <c r="J1" s="164"/>
    </row>
    <row r="2" spans="1:10" customFormat="1" ht="15.75" hidden="1" customHeight="1" x14ac:dyDescent="0.25">
      <c r="A2" s="408"/>
      <c r="B2" s="409"/>
      <c r="C2" s="409"/>
      <c r="D2" s="409"/>
      <c r="E2" s="409"/>
      <c r="F2" s="409"/>
      <c r="G2" s="409"/>
      <c r="H2" s="409"/>
      <c r="J2" s="422"/>
    </row>
    <row r="3" spans="1:10" customFormat="1" ht="15.75" hidden="1" customHeight="1" x14ac:dyDescent="0.25">
      <c r="A3" s="409"/>
      <c r="B3" s="409"/>
      <c r="C3" s="409"/>
      <c r="D3" s="409"/>
      <c r="E3" s="409"/>
      <c r="F3" s="409"/>
      <c r="G3" s="409"/>
      <c r="H3" s="409"/>
    </row>
    <row r="4" spans="1:10" s="164" customFormat="1" ht="15.75" customHeight="1" x14ac:dyDescent="0.25">
      <c r="A4" s="410"/>
      <c r="B4" s="411"/>
      <c r="C4" s="411"/>
      <c r="D4" s="411"/>
      <c r="E4" s="411"/>
      <c r="F4" s="411"/>
      <c r="G4" s="411"/>
      <c r="H4" s="413" t="s">
        <v>469</v>
      </c>
    </row>
    <row r="5" spans="1:10" s="164" customFormat="1" ht="12.75" customHeight="1" x14ac:dyDescent="0.2">
      <c r="A5" s="282"/>
      <c r="B5" s="415" t="s">
        <v>875</v>
      </c>
      <c r="C5" s="312"/>
      <c r="D5" s="312"/>
      <c r="E5" s="312"/>
      <c r="F5" s="312"/>
      <c r="G5" s="313"/>
      <c r="H5" s="423"/>
    </row>
    <row r="6" spans="1:10" s="164" customFormat="1" ht="12.75" customHeight="1" x14ac:dyDescent="0.2">
      <c r="A6" s="185" t="s">
        <v>475</v>
      </c>
      <c r="B6" s="326" t="s">
        <v>949</v>
      </c>
      <c r="C6" s="326"/>
      <c r="D6" s="326"/>
      <c r="E6" s="316"/>
      <c r="F6" s="316"/>
      <c r="G6" s="317"/>
      <c r="H6" s="354">
        <v>0</v>
      </c>
    </row>
    <row r="7" spans="1:10" s="164" customFormat="1" ht="12.75" customHeight="1" x14ac:dyDescent="0.2">
      <c r="A7" s="185" t="s">
        <v>477</v>
      </c>
      <c r="B7" s="326" t="s">
        <v>950</v>
      </c>
      <c r="C7" s="326"/>
      <c r="D7" s="326"/>
      <c r="E7" s="316"/>
      <c r="F7" s="316"/>
      <c r="G7" s="420"/>
      <c r="H7" s="354">
        <v>0</v>
      </c>
    </row>
    <row r="8" spans="1:10" s="164" customFormat="1" ht="12.75" customHeight="1" x14ac:dyDescent="0.2">
      <c r="A8" s="185" t="s">
        <v>479</v>
      </c>
      <c r="B8" s="326" t="s">
        <v>951</v>
      </c>
      <c r="C8" s="326"/>
      <c r="D8" s="326"/>
      <c r="E8" s="316"/>
      <c r="F8" s="316"/>
      <c r="G8" s="420"/>
      <c r="H8" s="354">
        <v>0</v>
      </c>
    </row>
    <row r="9" spans="1:10" s="164" customFormat="1" ht="12.75" customHeight="1" x14ac:dyDescent="0.2">
      <c r="A9" s="185" t="s">
        <v>481</v>
      </c>
      <c r="B9" s="326" t="s">
        <v>952</v>
      </c>
      <c r="C9" s="326"/>
      <c r="D9" s="326"/>
      <c r="E9" s="316"/>
      <c r="F9" s="316"/>
      <c r="G9" s="420"/>
      <c r="H9" s="354">
        <v>0</v>
      </c>
    </row>
    <row r="10" spans="1:10" s="164" customFormat="1" ht="12.75" customHeight="1" x14ac:dyDescent="0.2">
      <c r="A10" s="185" t="s">
        <v>483</v>
      </c>
      <c r="B10" s="326" t="s">
        <v>953</v>
      </c>
      <c r="C10" s="326"/>
      <c r="D10" s="326"/>
      <c r="E10" s="316"/>
      <c r="F10" s="316"/>
      <c r="G10" s="420"/>
      <c r="H10" s="354">
        <v>0</v>
      </c>
    </row>
    <row r="11" spans="1:10" s="164" customFormat="1" ht="12.75" customHeight="1" x14ac:dyDescent="0.2">
      <c r="A11" s="185" t="s">
        <v>485</v>
      </c>
      <c r="B11" s="326" t="s">
        <v>954</v>
      </c>
      <c r="C11" s="326"/>
      <c r="D11" s="326"/>
      <c r="E11" s="316"/>
      <c r="F11" s="316"/>
      <c r="G11" s="424"/>
      <c r="H11" s="354">
        <v>0</v>
      </c>
    </row>
    <row r="12" spans="1:10" s="164" customFormat="1" ht="12.75" customHeight="1" x14ac:dyDescent="0.2">
      <c r="A12" s="185" t="s">
        <v>487</v>
      </c>
      <c r="B12" s="326" t="s">
        <v>955</v>
      </c>
      <c r="C12" s="326"/>
      <c r="D12" s="326"/>
      <c r="E12" s="316"/>
      <c r="F12" s="316"/>
      <c r="G12" s="424"/>
      <c r="H12" s="354">
        <v>0</v>
      </c>
    </row>
    <row r="13" spans="1:10" s="164" customFormat="1" ht="12.75" customHeight="1" x14ac:dyDescent="0.2">
      <c r="A13" s="185" t="s">
        <v>489</v>
      </c>
      <c r="B13" s="326" t="s">
        <v>956</v>
      </c>
      <c r="C13" s="326"/>
      <c r="D13" s="326"/>
      <c r="E13" s="316"/>
      <c r="F13" s="316"/>
      <c r="G13" s="424"/>
      <c r="H13" s="354">
        <v>0</v>
      </c>
    </row>
    <row r="14" spans="1:10" s="164" customFormat="1" ht="12.75" customHeight="1" x14ac:dyDescent="0.2">
      <c r="A14" s="185" t="s">
        <v>578</v>
      </c>
      <c r="B14" s="326" t="s">
        <v>957</v>
      </c>
      <c r="C14" s="326"/>
      <c r="D14" s="316"/>
      <c r="E14" s="316"/>
      <c r="F14" s="316"/>
      <c r="G14" s="285"/>
      <c r="H14" s="354">
        <v>0</v>
      </c>
    </row>
    <row r="15" spans="1:10" s="164" customFormat="1" ht="12.75" customHeight="1" x14ac:dyDescent="0.2">
      <c r="A15" s="185" t="s">
        <v>580</v>
      </c>
      <c r="B15" s="318" t="s">
        <v>946</v>
      </c>
      <c r="C15" s="319"/>
      <c r="D15" s="319"/>
      <c r="E15" s="319"/>
      <c r="F15" s="319"/>
      <c r="G15" s="320"/>
      <c r="H15" s="421">
        <f>SUM(H6:H14)</f>
        <v>0</v>
      </c>
    </row>
    <row r="16" spans="1:10" x14ac:dyDescent="0.25">
      <c r="A16" s="185">
        <v>2</v>
      </c>
      <c r="B16" s="425" t="s">
        <v>958</v>
      </c>
      <c r="C16" s="426"/>
      <c r="D16" s="132"/>
      <c r="E16" s="132"/>
      <c r="F16" s="132"/>
      <c r="G16" s="132"/>
      <c r="H16" s="354">
        <v>0</v>
      </c>
    </row>
  </sheetData>
  <sheetProtection algorithmName="SHA-512" hashValue="HR+U2WMvzV6J8EYbiDzm8uyeZcigRRISkW8WzjEHqGqRj31NSUvWNKhbcIAwVv1h6u2xZpXNYwHnXVc7I/ShGw==" saltValue="e9P3lyXeIP2jDrwIU56wRQ==" spinCount="100000" sheet="1" objects="1" scenarios="1"/>
  <dataValidations count="1">
    <dataValidation type="whole" operator="greaterThan" allowBlank="1" showInputMessage="1" showErrorMessage="1" errorTitle="Whole numbers only allowed" error="All monies should be independently rounded to the nearest £1,000." sqref="H6:H14">
      <formula1>-999999999</formula1>
    </dataValidation>
  </dataValidations>
  <pageMargins left="0.70866141732283472" right="0.70866141732283472" top="0.74803149606299213" bottom="0.74803149606299213" header="0.31496062992125984" footer="0.31496062992125984"/>
  <pageSetup paperSize="9" scale="9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15"/>
  <sheetViews>
    <sheetView zoomScale="90" zoomScaleNormal="90" workbookViewId="0">
      <selection activeCell="H6" sqref="H6:H12"/>
    </sheetView>
  </sheetViews>
  <sheetFormatPr defaultColWidth="9.140625" defaultRowHeight="15" x14ac:dyDescent="0.25"/>
  <cols>
    <col min="1" max="1" width="12.85546875" style="32" bestFit="1" customWidth="1"/>
    <col min="2" max="2" width="2.85546875" style="32" customWidth="1"/>
    <col min="3" max="3" width="43.42578125" style="32" customWidth="1"/>
    <col min="4" max="7" width="2.42578125" style="32" hidden="1" customWidth="1"/>
    <col min="8" max="8" width="15.7109375" style="32" customWidth="1"/>
    <col min="9" max="9" width="15" style="32" customWidth="1"/>
    <col min="10" max="10" width="15.140625" style="32" customWidth="1"/>
    <col min="11" max="11" width="16" style="32" customWidth="1"/>
    <col min="12" max="12" width="15.42578125" style="32" customWidth="1"/>
    <col min="13" max="13" width="15.7109375" style="32" customWidth="1"/>
    <col min="14" max="14" width="9.140625" style="32" customWidth="1"/>
    <col min="15" max="16384" width="9.140625" style="32"/>
  </cols>
  <sheetData>
    <row r="1" spans="1:11" customFormat="1" ht="15.75" customHeight="1" x14ac:dyDescent="0.25">
      <c r="A1" s="385" t="s">
        <v>959</v>
      </c>
      <c r="B1" s="386" t="s">
        <v>960</v>
      </c>
      <c r="C1" s="386"/>
      <c r="D1" s="386"/>
      <c r="E1" s="386"/>
      <c r="F1" s="386"/>
      <c r="G1" s="386"/>
      <c r="H1" s="167"/>
      <c r="I1" s="427"/>
      <c r="J1" s="164"/>
      <c r="K1" s="164"/>
    </row>
    <row r="2" spans="1:11" customFormat="1" ht="15.75" hidden="1" customHeight="1" x14ac:dyDescent="0.25">
      <c r="A2" s="408"/>
      <c r="B2" s="409"/>
      <c r="C2" s="409"/>
      <c r="D2" s="409"/>
      <c r="E2" s="409"/>
      <c r="F2" s="409"/>
      <c r="G2" s="409"/>
      <c r="H2" s="171"/>
      <c r="I2" s="427"/>
      <c r="J2" s="164"/>
      <c r="K2" s="164"/>
    </row>
    <row r="3" spans="1:11" customFormat="1" ht="12.75" hidden="1" customHeight="1" x14ac:dyDescent="0.25">
      <c r="A3" s="408"/>
      <c r="B3" s="409"/>
      <c r="C3" s="409"/>
      <c r="D3" s="409"/>
      <c r="E3" s="409"/>
      <c r="F3" s="409"/>
      <c r="G3" s="409"/>
      <c r="H3" s="171"/>
      <c r="I3" s="32"/>
      <c r="J3" s="32"/>
    </row>
    <row r="4" spans="1:11" customFormat="1" ht="15.75" customHeight="1" x14ac:dyDescent="0.25">
      <c r="A4" s="410"/>
      <c r="B4" s="411"/>
      <c r="C4" s="411"/>
      <c r="D4" s="411"/>
      <c r="E4" s="411"/>
      <c r="F4" s="411"/>
      <c r="G4" s="411"/>
      <c r="H4" s="413" t="s">
        <v>469</v>
      </c>
      <c r="I4" s="32"/>
    </row>
    <row r="5" spans="1:11" customFormat="1" ht="12.75" customHeight="1" x14ac:dyDescent="0.25">
      <c r="A5" s="414">
        <v>1</v>
      </c>
      <c r="B5" s="415" t="s">
        <v>861</v>
      </c>
      <c r="C5" s="416"/>
      <c r="D5" s="416"/>
      <c r="E5" s="416"/>
      <c r="F5" s="416"/>
      <c r="G5" s="416"/>
      <c r="H5" s="428"/>
      <c r="I5" s="164"/>
      <c r="J5" s="164"/>
    </row>
    <row r="6" spans="1:11" customFormat="1" ht="12.75" customHeight="1" x14ac:dyDescent="0.25">
      <c r="A6" s="185" t="s">
        <v>475</v>
      </c>
      <c r="B6" s="315" t="s">
        <v>961</v>
      </c>
      <c r="C6" s="315"/>
      <c r="D6" s="419"/>
      <c r="E6" s="419"/>
      <c r="F6" s="419"/>
      <c r="G6" s="285"/>
      <c r="H6" s="521">
        <v>67669</v>
      </c>
      <c r="I6" s="164"/>
      <c r="J6" s="164"/>
    </row>
    <row r="7" spans="1:11" customFormat="1" ht="12.75" customHeight="1" x14ac:dyDescent="0.25">
      <c r="A7" s="185" t="s">
        <v>477</v>
      </c>
      <c r="B7" s="315" t="s">
        <v>962</v>
      </c>
      <c r="C7" s="315"/>
      <c r="D7" s="419"/>
      <c r="E7" s="419"/>
      <c r="F7" s="419"/>
      <c r="G7" s="285"/>
      <c r="H7" s="521">
        <v>92389</v>
      </c>
      <c r="I7" s="164"/>
      <c r="J7" s="164"/>
    </row>
    <row r="8" spans="1:11" customFormat="1" ht="12.75" customHeight="1" x14ac:dyDescent="0.25">
      <c r="A8" s="185" t="s">
        <v>479</v>
      </c>
      <c r="B8" s="315" t="s">
        <v>963</v>
      </c>
      <c r="C8" s="315"/>
      <c r="D8" s="419"/>
      <c r="E8" s="419"/>
      <c r="F8" s="419"/>
      <c r="G8" s="285"/>
      <c r="H8" s="521">
        <v>0</v>
      </c>
      <c r="I8" s="164"/>
      <c r="J8" s="164"/>
    </row>
    <row r="9" spans="1:11" customFormat="1" ht="12.75" customHeight="1" x14ac:dyDescent="0.25">
      <c r="A9" s="185" t="s">
        <v>481</v>
      </c>
      <c r="B9" s="315" t="s">
        <v>964</v>
      </c>
      <c r="C9" s="315"/>
      <c r="D9" s="419"/>
      <c r="E9" s="419"/>
      <c r="F9" s="419"/>
      <c r="G9" s="285"/>
      <c r="H9" s="521">
        <v>14287</v>
      </c>
      <c r="I9" s="164"/>
      <c r="J9" s="164"/>
    </row>
    <row r="10" spans="1:11" customFormat="1" ht="12.75" customHeight="1" x14ac:dyDescent="0.25">
      <c r="A10" s="185" t="s">
        <v>483</v>
      </c>
      <c r="B10" s="315" t="s">
        <v>965</v>
      </c>
      <c r="C10" s="315"/>
      <c r="D10" s="419"/>
      <c r="E10" s="419"/>
      <c r="F10" s="419"/>
      <c r="G10" s="285"/>
      <c r="H10" s="521">
        <v>15186</v>
      </c>
      <c r="I10" s="164"/>
      <c r="J10" s="164"/>
    </row>
    <row r="11" spans="1:11" customFormat="1" ht="12.75" customHeight="1" x14ac:dyDescent="0.25">
      <c r="A11" s="185" t="s">
        <v>485</v>
      </c>
      <c r="B11" s="315" t="s">
        <v>928</v>
      </c>
      <c r="C11" s="315"/>
      <c r="D11" s="419"/>
      <c r="E11" s="419"/>
      <c r="F11" s="419"/>
      <c r="G11" s="285"/>
      <c r="H11" s="521">
        <v>4983</v>
      </c>
      <c r="I11" s="164"/>
      <c r="J11" s="164"/>
    </row>
    <row r="12" spans="1:11" customFormat="1" ht="12.75" customHeight="1" x14ac:dyDescent="0.25">
      <c r="A12" s="185" t="s">
        <v>487</v>
      </c>
      <c r="B12" s="315" t="s">
        <v>966</v>
      </c>
      <c r="C12" s="315"/>
      <c r="D12" s="419"/>
      <c r="E12" s="419"/>
      <c r="F12" s="419"/>
      <c r="G12" s="285"/>
      <c r="H12" s="521">
        <v>0</v>
      </c>
      <c r="I12" s="164"/>
      <c r="J12" s="164"/>
    </row>
    <row r="13" spans="1:11" customFormat="1" ht="12.75" customHeight="1" x14ac:dyDescent="0.25">
      <c r="A13" s="185" t="s">
        <v>489</v>
      </c>
      <c r="B13" s="318" t="s">
        <v>946</v>
      </c>
      <c r="C13" s="319"/>
      <c r="D13" s="319"/>
      <c r="E13" s="319"/>
      <c r="F13" s="319"/>
      <c r="G13" s="320"/>
      <c r="H13" s="421">
        <f>SUM(H6:H12)</f>
        <v>194514</v>
      </c>
      <c r="I13" s="164"/>
      <c r="J13" s="164"/>
    </row>
    <row r="14" spans="1:11" customFormat="1" ht="12.75" customHeight="1" x14ac:dyDescent="0.25">
      <c r="A14" s="224"/>
    </row>
    <row r="15" spans="1:11" customFormat="1" ht="12.75" customHeight="1" x14ac:dyDescent="0.25">
      <c r="B15" s="429"/>
      <c r="C15" s="429"/>
      <c r="D15" s="429"/>
      <c r="E15" s="429"/>
      <c r="F15" s="429"/>
      <c r="G15" s="429"/>
    </row>
  </sheetData>
  <sheetProtection algorithmName="SHA-512" hashValue="QtkfSj88EM1V/S1dZOEyzj4Qgx5t+ew23alH0hvxajDZ2vI/tn7DVNNAUcXvmXKasHtaO5KqyKrhUA2p+BK8kA==" saltValue="sYT6IJJHIr5PVYbjsP30QA==" spinCount="100000" sheet="1" objects="1" scenarios="1"/>
  <dataValidations count="1">
    <dataValidation type="whole" operator="greaterThan" allowBlank="1" showInputMessage="1" showErrorMessage="1" errorTitle="Whole numbers only allowed" error="All monies should be independently rounded to the nearest £1,000." sqref="H6:H12">
      <formula1>-99999999</formula1>
    </dataValidation>
  </dataValidation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11"/>
  <sheetViews>
    <sheetView zoomScale="90" zoomScaleNormal="90" workbookViewId="0"/>
  </sheetViews>
  <sheetFormatPr defaultColWidth="9.140625" defaultRowHeight="15" x14ac:dyDescent="0.25"/>
  <cols>
    <col min="1" max="1" width="13.7109375" style="32" bestFit="1" customWidth="1"/>
    <col min="2" max="2" width="2.85546875" style="32" customWidth="1"/>
    <col min="3" max="3" width="52.140625" style="32" customWidth="1"/>
    <col min="4" max="4" width="2.42578125" style="32" hidden="1" customWidth="1"/>
    <col min="5" max="7" width="2.5703125" style="32" hidden="1" customWidth="1"/>
    <col min="8" max="8" width="9.140625" style="32" customWidth="1"/>
    <col min="9" max="16384" width="9.140625" style="32"/>
  </cols>
  <sheetData>
    <row r="1" spans="1:10" customFormat="1" ht="15.75" customHeight="1" x14ac:dyDescent="0.25">
      <c r="A1" s="385" t="s">
        <v>967</v>
      </c>
      <c r="B1" s="386" t="s">
        <v>968</v>
      </c>
      <c r="C1" s="386"/>
      <c r="D1" s="386"/>
      <c r="E1" s="386"/>
      <c r="F1" s="386"/>
      <c r="G1" s="386"/>
      <c r="H1" s="167"/>
      <c r="J1" s="164"/>
    </row>
    <row r="2" spans="1:10" customFormat="1" ht="15.75" hidden="1" customHeight="1" x14ac:dyDescent="0.25">
      <c r="A2" s="408"/>
      <c r="B2" s="409"/>
      <c r="C2" s="409"/>
      <c r="D2" s="409"/>
      <c r="E2" s="409"/>
      <c r="F2" s="409"/>
      <c r="G2" s="409"/>
      <c r="H2" s="171"/>
      <c r="J2" s="164"/>
    </row>
    <row r="3" spans="1:10" customFormat="1" ht="17.25" hidden="1" customHeight="1" x14ac:dyDescent="0.25">
      <c r="A3" s="408"/>
      <c r="B3" s="409"/>
      <c r="C3" s="409"/>
      <c r="D3" s="409"/>
      <c r="E3" s="409"/>
      <c r="F3" s="409"/>
      <c r="G3" s="409"/>
      <c r="H3" s="171"/>
      <c r="J3" s="430"/>
    </row>
    <row r="4" spans="1:10" customFormat="1" ht="15.75" customHeight="1" x14ac:dyDescent="0.25">
      <c r="A4" s="410"/>
      <c r="B4" s="411"/>
      <c r="C4" s="411"/>
      <c r="D4" s="411"/>
      <c r="E4" s="411"/>
      <c r="F4" s="411"/>
      <c r="G4" s="412"/>
      <c r="H4" s="413" t="s">
        <v>469</v>
      </c>
      <c r="J4" s="32"/>
    </row>
    <row r="5" spans="1:10" s="164" customFormat="1" ht="12.75" customHeight="1" x14ac:dyDescent="0.2">
      <c r="A5" s="414"/>
      <c r="B5" s="415" t="s">
        <v>856</v>
      </c>
      <c r="C5" s="416"/>
      <c r="D5" s="416"/>
      <c r="E5" s="416"/>
      <c r="F5" s="416"/>
      <c r="G5" s="417"/>
      <c r="H5" s="418"/>
    </row>
    <row r="6" spans="1:10" s="164" customFormat="1" ht="12.75" customHeight="1" x14ac:dyDescent="0.2">
      <c r="A6" s="185" t="s">
        <v>475</v>
      </c>
      <c r="B6" s="315" t="s">
        <v>969</v>
      </c>
      <c r="C6" s="315"/>
      <c r="D6" s="315"/>
      <c r="E6" s="419"/>
      <c r="F6" s="419"/>
      <c r="G6" s="420"/>
      <c r="H6" s="354">
        <v>0</v>
      </c>
    </row>
    <row r="7" spans="1:10" s="164" customFormat="1" ht="12.75" customHeight="1" x14ac:dyDescent="0.2">
      <c r="A7" s="185" t="s">
        <v>477</v>
      </c>
      <c r="B7" s="315" t="s">
        <v>970</v>
      </c>
      <c r="C7" s="315"/>
      <c r="D7" s="315"/>
      <c r="E7" s="419"/>
      <c r="F7" s="419"/>
      <c r="G7" s="420"/>
      <c r="H7" s="354">
        <v>0</v>
      </c>
    </row>
    <row r="8" spans="1:10" s="164" customFormat="1" ht="12.75" customHeight="1" x14ac:dyDescent="0.2">
      <c r="A8" s="185" t="s">
        <v>479</v>
      </c>
      <c r="B8" s="315" t="s">
        <v>971</v>
      </c>
      <c r="C8" s="315"/>
      <c r="D8" s="315"/>
      <c r="E8" s="419"/>
      <c r="F8" s="419"/>
      <c r="G8" s="420"/>
      <c r="H8" s="354">
        <v>0</v>
      </c>
    </row>
    <row r="9" spans="1:10" s="164" customFormat="1" ht="12.75" customHeight="1" x14ac:dyDescent="0.2">
      <c r="A9" s="185" t="s">
        <v>481</v>
      </c>
      <c r="B9" s="315" t="s">
        <v>928</v>
      </c>
      <c r="C9" s="315"/>
      <c r="D9" s="315"/>
      <c r="E9" s="419"/>
      <c r="F9" s="419"/>
      <c r="G9" s="420"/>
      <c r="H9" s="354">
        <v>0</v>
      </c>
    </row>
    <row r="10" spans="1:10" s="164" customFormat="1" ht="12.75" customHeight="1" x14ac:dyDescent="0.2">
      <c r="A10" s="185" t="s">
        <v>483</v>
      </c>
      <c r="B10" s="318" t="s">
        <v>946</v>
      </c>
      <c r="C10" s="319"/>
      <c r="D10" s="319"/>
      <c r="E10" s="319"/>
      <c r="F10" s="319"/>
      <c r="G10" s="320"/>
      <c r="H10" s="421">
        <f>SUM(H6:H9)</f>
        <v>0</v>
      </c>
    </row>
    <row r="11" spans="1:10" x14ac:dyDescent="0.25">
      <c r="A11" s="224"/>
    </row>
  </sheetData>
  <sheetProtection algorithmName="SHA-512" hashValue="ojk6ODRN+c7U8KzUQ/J0EzbvUQxQ731nR6tO5ZIfkNVcyXNu2xOtaYhuTmg0S69vR0WGcwaUnHHcg2hLHgZ6Cw==" saltValue="SJPN9j3eKPl5JyD/tBkQvw==" spinCount="100000" sheet="1" objects="1" scenarios="1"/>
  <dataValidations count="64">
    <dataValidation type="whole" operator="greaterThan" allowBlank="1" showInputMessage="1" showErrorMessage="1" errorTitle="Whole numbers only allowed" error="All monies should be independently rounded to the nearest £1,000." sqref="H6:H9">
      <formula1>-99999999</formula1>
    </dataValidation>
    <dataValidation type="whole" operator="greaterThan" allowBlank="1" showInputMessage="1" showErrorMessage="1" errorTitle="Whole numbers only allowed" error="All monies should be independently rounded to the nearest £1,000." sqref="GC6:GC9">
      <formula1>-99999999</formula1>
    </dataValidation>
    <dataValidation type="whole" operator="greaterThan" allowBlank="1" showInputMessage="1" showErrorMessage="1" errorTitle="Whole numbers only allowed" error="All monies should be independently rounded to the nearest £1,000." sqref="PY6:PY9">
      <formula1>-99999999</formula1>
    </dataValidation>
    <dataValidation type="whole" operator="greaterThan" allowBlank="1" showInputMessage="1" showErrorMessage="1" errorTitle="Whole numbers only allowed" error="All monies should be independently rounded to the nearest £1,000." sqref="ZU6:ZU9">
      <formula1>-99999999</formula1>
    </dataValidation>
    <dataValidation type="whole" operator="greaterThan" allowBlank="1" showInputMessage="1" showErrorMessage="1" errorTitle="Whole numbers only allowed" error="All monies should be independently rounded to the nearest £1,000." sqref="AJQ6:AJQ9">
      <formula1>-99999999</formula1>
    </dataValidation>
    <dataValidation type="whole" operator="greaterThan" allowBlank="1" showInputMessage="1" showErrorMessage="1" errorTitle="Whole numbers only allowed" error="All monies should be independently rounded to the nearest £1,000." sqref="ATM6:ATM9">
      <formula1>-99999999</formula1>
    </dataValidation>
    <dataValidation type="whole" operator="greaterThan" allowBlank="1" showInputMessage="1" showErrorMessage="1" errorTitle="Whole numbers only allowed" error="All monies should be independently rounded to the nearest £1,000." sqref="BDI6:BDI9">
      <formula1>-99999999</formula1>
    </dataValidation>
    <dataValidation type="whole" operator="greaterThan" allowBlank="1" showInputMessage="1" showErrorMessage="1" errorTitle="Whole numbers only allowed" error="All monies should be independently rounded to the nearest £1,000." sqref="BNE6:BNE9">
      <formula1>-99999999</formula1>
    </dataValidation>
    <dataValidation type="whole" operator="greaterThan" allowBlank="1" showInputMessage="1" showErrorMessage="1" errorTitle="Whole numbers only allowed" error="All monies should be independently rounded to the nearest £1,000." sqref="BXA6:BXA9">
      <formula1>-99999999</formula1>
    </dataValidation>
    <dataValidation type="whole" operator="greaterThan" allowBlank="1" showInputMessage="1" showErrorMessage="1" errorTitle="Whole numbers only allowed" error="All monies should be independently rounded to the nearest £1,000." sqref="CGW6:CGW9">
      <formula1>-99999999</formula1>
    </dataValidation>
    <dataValidation type="whole" operator="greaterThan" allowBlank="1" showInputMessage="1" showErrorMessage="1" errorTitle="Whole numbers only allowed" error="All monies should be independently rounded to the nearest £1,000." sqref="CQS6:CQS9">
      <formula1>-99999999</formula1>
    </dataValidation>
    <dataValidation type="whole" operator="greaterThan" allowBlank="1" showInputMessage="1" showErrorMessage="1" errorTitle="Whole numbers only allowed" error="All monies should be independently rounded to the nearest £1,000." sqref="DAO6:DAO9">
      <formula1>-99999999</formula1>
    </dataValidation>
    <dataValidation type="whole" operator="greaterThan" allowBlank="1" showInputMessage="1" showErrorMessage="1" errorTitle="Whole numbers only allowed" error="All monies should be independently rounded to the nearest £1,000." sqref="DKK6:DKK9">
      <formula1>-99999999</formula1>
    </dataValidation>
    <dataValidation type="whole" operator="greaterThan" allowBlank="1" showInputMessage="1" showErrorMessage="1" errorTitle="Whole numbers only allowed" error="All monies should be independently rounded to the nearest £1,000." sqref="DUG6:DUG9">
      <formula1>-99999999</formula1>
    </dataValidation>
    <dataValidation type="whole" operator="greaterThan" allowBlank="1" showInputMessage="1" showErrorMessage="1" errorTitle="Whole numbers only allowed" error="All monies should be independently rounded to the nearest £1,000." sqref="EEC6:EEC9">
      <formula1>-99999999</formula1>
    </dataValidation>
    <dataValidation type="whole" operator="greaterThan" allowBlank="1" showInputMessage="1" showErrorMessage="1" errorTitle="Whole numbers only allowed" error="All monies should be independently rounded to the nearest £1,000." sqref="ENY6:ENY9">
      <formula1>-99999999</formula1>
    </dataValidation>
    <dataValidation type="whole" operator="greaterThan" allowBlank="1" showInputMessage="1" showErrorMessage="1" errorTitle="Whole numbers only allowed" error="All monies should be independently rounded to the nearest £1,000." sqref="EXU6:EXU9">
      <formula1>-99999999</formula1>
    </dataValidation>
    <dataValidation type="whole" operator="greaterThan" allowBlank="1" showInputMessage="1" showErrorMessage="1" errorTitle="Whole numbers only allowed" error="All monies should be independently rounded to the nearest £1,000." sqref="FHQ6:FHQ9">
      <formula1>-99999999</formula1>
    </dataValidation>
    <dataValidation type="whole" operator="greaterThan" allowBlank="1" showInputMessage="1" showErrorMessage="1" errorTitle="Whole numbers only allowed" error="All monies should be independently rounded to the nearest £1,000." sqref="FRM6:FRM9">
      <formula1>-99999999</formula1>
    </dataValidation>
    <dataValidation type="whole" operator="greaterThan" allowBlank="1" showInputMessage="1" showErrorMessage="1" errorTitle="Whole numbers only allowed" error="All monies should be independently rounded to the nearest £1,000." sqref="GBI6:GBI9">
      <formula1>-99999999</formula1>
    </dataValidation>
    <dataValidation type="whole" operator="greaterThan" allowBlank="1" showInputMessage="1" showErrorMessage="1" errorTitle="Whole numbers only allowed" error="All monies should be independently rounded to the nearest £1,000." sqref="GLE6:GLE9">
      <formula1>-99999999</formula1>
    </dataValidation>
    <dataValidation type="whole" operator="greaterThan" allowBlank="1" showInputMessage="1" showErrorMessage="1" errorTitle="Whole numbers only allowed" error="All monies should be independently rounded to the nearest £1,000." sqref="GVA6:GVA9">
      <formula1>-99999999</formula1>
    </dataValidation>
    <dataValidation type="whole" operator="greaterThan" allowBlank="1" showInputMessage="1" showErrorMessage="1" errorTitle="Whole numbers only allowed" error="All monies should be independently rounded to the nearest £1,000." sqref="HEW6:HEW9">
      <formula1>-99999999</formula1>
    </dataValidation>
    <dataValidation type="whole" operator="greaterThan" allowBlank="1" showInputMessage="1" showErrorMessage="1" errorTitle="Whole numbers only allowed" error="All monies should be independently rounded to the nearest £1,000." sqref="HOS6:HOS9">
      <formula1>-99999999</formula1>
    </dataValidation>
    <dataValidation type="whole" operator="greaterThan" allowBlank="1" showInputMessage="1" showErrorMessage="1" errorTitle="Whole numbers only allowed" error="All monies should be independently rounded to the nearest £1,000." sqref="HYO6:HYO9">
      <formula1>-99999999</formula1>
    </dataValidation>
    <dataValidation type="whole" operator="greaterThan" allowBlank="1" showInputMessage="1" showErrorMessage="1" errorTitle="Whole numbers only allowed" error="All monies should be independently rounded to the nearest £1,000." sqref="IIK6:IIK9">
      <formula1>-99999999</formula1>
    </dataValidation>
    <dataValidation type="whole" operator="greaterThan" allowBlank="1" showInputMessage="1" showErrorMessage="1" errorTitle="Whole numbers only allowed" error="All monies should be independently rounded to the nearest £1,000." sqref="ISG6:ISG9">
      <formula1>-99999999</formula1>
    </dataValidation>
    <dataValidation type="whole" operator="greaterThan" allowBlank="1" showInputMessage="1" showErrorMessage="1" errorTitle="Whole numbers only allowed" error="All monies should be independently rounded to the nearest £1,000." sqref="JCC6:JCC9">
      <formula1>-99999999</formula1>
    </dataValidation>
    <dataValidation type="whole" operator="greaterThan" allowBlank="1" showInputMessage="1" showErrorMessage="1" errorTitle="Whole numbers only allowed" error="All monies should be independently rounded to the nearest £1,000." sqref="JLY6:JLY9">
      <formula1>-99999999</formula1>
    </dataValidation>
    <dataValidation type="whole" operator="greaterThan" allowBlank="1" showInputMessage="1" showErrorMessage="1" errorTitle="Whole numbers only allowed" error="All monies should be independently rounded to the nearest £1,000." sqref="JVU6:JVU9">
      <formula1>-99999999</formula1>
    </dataValidation>
    <dataValidation type="whole" operator="greaterThan" allowBlank="1" showInputMessage="1" showErrorMessage="1" errorTitle="Whole numbers only allowed" error="All monies should be independently rounded to the nearest £1,000." sqref="KFQ6:KFQ9">
      <formula1>-99999999</formula1>
    </dataValidation>
    <dataValidation type="whole" operator="greaterThan" allowBlank="1" showInputMessage="1" showErrorMessage="1" errorTitle="Whole numbers only allowed" error="All monies should be independently rounded to the nearest £1,000." sqref="KPM6:KPM9">
      <formula1>-99999999</formula1>
    </dataValidation>
    <dataValidation type="whole" operator="greaterThan" allowBlank="1" showInputMessage="1" showErrorMessage="1" errorTitle="Whole numbers only allowed" error="All monies should be independently rounded to the nearest £1,000." sqref="KZI6:KZI9">
      <formula1>-99999999</formula1>
    </dataValidation>
    <dataValidation type="whole" operator="greaterThan" allowBlank="1" showInputMessage="1" showErrorMessage="1" errorTitle="Whole numbers only allowed" error="All monies should be independently rounded to the nearest £1,000." sqref="LJE6:LJE9">
      <formula1>-99999999</formula1>
    </dataValidation>
    <dataValidation type="whole" operator="greaterThan" allowBlank="1" showInputMessage="1" showErrorMessage="1" errorTitle="Whole numbers only allowed" error="All monies should be independently rounded to the nearest £1,000." sqref="LTA6:LTA9">
      <formula1>-99999999</formula1>
    </dataValidation>
    <dataValidation type="whole" operator="greaterThan" allowBlank="1" showInputMessage="1" showErrorMessage="1" errorTitle="Whole numbers only allowed" error="All monies should be independently rounded to the nearest £1,000." sqref="MCW6:MCW9">
      <formula1>-99999999</formula1>
    </dataValidation>
    <dataValidation type="whole" operator="greaterThan" allowBlank="1" showInputMessage="1" showErrorMessage="1" errorTitle="Whole numbers only allowed" error="All monies should be independently rounded to the nearest £1,000." sqref="MMS6:MMS9">
      <formula1>-99999999</formula1>
    </dataValidation>
    <dataValidation type="whole" operator="greaterThan" allowBlank="1" showInputMessage="1" showErrorMessage="1" errorTitle="Whole numbers only allowed" error="All monies should be independently rounded to the nearest £1,000." sqref="MWO6:MWO9">
      <formula1>-99999999</formula1>
    </dataValidation>
    <dataValidation type="whole" operator="greaterThan" allowBlank="1" showInputMessage="1" showErrorMessage="1" errorTitle="Whole numbers only allowed" error="All monies should be independently rounded to the nearest £1,000." sqref="NGK6:NGK9">
      <formula1>-99999999</formula1>
    </dataValidation>
    <dataValidation type="whole" operator="greaterThan" allowBlank="1" showInputMessage="1" showErrorMessage="1" errorTitle="Whole numbers only allowed" error="All monies should be independently rounded to the nearest £1,000." sqref="NQG6:NQG9">
      <formula1>-99999999</formula1>
    </dataValidation>
    <dataValidation type="whole" operator="greaterThan" allowBlank="1" showInputMessage="1" showErrorMessage="1" errorTitle="Whole numbers only allowed" error="All monies should be independently rounded to the nearest £1,000." sqref="OAC6:OAC9">
      <formula1>-99999999</formula1>
    </dataValidation>
    <dataValidation type="whole" operator="greaterThan" allowBlank="1" showInputMessage="1" showErrorMessage="1" errorTitle="Whole numbers only allowed" error="All monies should be independently rounded to the nearest £1,000." sqref="OJY6:OJY9">
      <formula1>-99999999</formula1>
    </dataValidation>
    <dataValidation type="whole" operator="greaterThan" allowBlank="1" showInputMessage="1" showErrorMessage="1" errorTitle="Whole numbers only allowed" error="All monies should be independently rounded to the nearest £1,000." sqref="OTU6:OTU9">
      <formula1>-99999999</formula1>
    </dataValidation>
    <dataValidation type="whole" operator="greaterThan" allowBlank="1" showInputMessage="1" showErrorMessage="1" errorTitle="Whole numbers only allowed" error="All monies should be independently rounded to the nearest £1,000." sqref="PDQ6:PDQ9">
      <formula1>-99999999</formula1>
    </dataValidation>
    <dataValidation type="whole" operator="greaterThan" allowBlank="1" showInputMessage="1" showErrorMessage="1" errorTitle="Whole numbers only allowed" error="All monies should be independently rounded to the nearest £1,000." sqref="PNM6:PNM9">
      <formula1>-99999999</formula1>
    </dataValidation>
    <dataValidation type="whole" operator="greaterThan" allowBlank="1" showInputMessage="1" showErrorMessage="1" errorTitle="Whole numbers only allowed" error="All monies should be independently rounded to the nearest £1,000." sqref="PXI6:PXI9">
      <formula1>-99999999</formula1>
    </dataValidation>
    <dataValidation type="whole" operator="greaterThan" allowBlank="1" showInputMessage="1" showErrorMessage="1" errorTitle="Whole numbers only allowed" error="All monies should be independently rounded to the nearest £1,000." sqref="QHE6:QHE9">
      <formula1>-99999999</formula1>
    </dataValidation>
    <dataValidation type="whole" operator="greaterThan" allowBlank="1" showInputMessage="1" showErrorMessage="1" errorTitle="Whole numbers only allowed" error="All monies should be independently rounded to the nearest £1,000." sqref="QRA6:QRA9">
      <formula1>-99999999</formula1>
    </dataValidation>
    <dataValidation type="whole" operator="greaterThan" allowBlank="1" showInputMessage="1" showErrorMessage="1" errorTitle="Whole numbers only allowed" error="All monies should be independently rounded to the nearest £1,000." sqref="RAW6:RAW9">
      <formula1>-99999999</formula1>
    </dataValidation>
    <dataValidation type="whole" operator="greaterThan" allowBlank="1" showInputMessage="1" showErrorMessage="1" errorTitle="Whole numbers only allowed" error="All monies should be independently rounded to the nearest £1,000." sqref="RKS6:RKS9">
      <formula1>-99999999</formula1>
    </dataValidation>
    <dataValidation type="whole" operator="greaterThan" allowBlank="1" showInputMessage="1" showErrorMessage="1" errorTitle="Whole numbers only allowed" error="All monies should be independently rounded to the nearest £1,000." sqref="RUO6:RUO9">
      <formula1>-99999999</formula1>
    </dataValidation>
    <dataValidation type="whole" operator="greaterThan" allowBlank="1" showInputMessage="1" showErrorMessage="1" errorTitle="Whole numbers only allowed" error="All monies should be independently rounded to the nearest £1,000." sqref="SEK6:SEK9">
      <formula1>-99999999</formula1>
    </dataValidation>
    <dataValidation type="whole" operator="greaterThan" allowBlank="1" showInputMessage="1" showErrorMessage="1" errorTitle="Whole numbers only allowed" error="All monies should be independently rounded to the nearest £1,000." sqref="SOG6:SOG9">
      <formula1>-99999999</formula1>
    </dataValidation>
    <dataValidation type="whole" operator="greaterThan" allowBlank="1" showInputMessage="1" showErrorMessage="1" errorTitle="Whole numbers only allowed" error="All monies should be independently rounded to the nearest £1,000." sqref="SYC6:SYC9">
      <formula1>-99999999</formula1>
    </dataValidation>
    <dataValidation type="whole" operator="greaterThan" allowBlank="1" showInputMessage="1" showErrorMessage="1" errorTitle="Whole numbers only allowed" error="All monies should be independently rounded to the nearest £1,000." sqref="THY6:THY9">
      <formula1>-99999999</formula1>
    </dataValidation>
    <dataValidation type="whole" operator="greaterThan" allowBlank="1" showInputMessage="1" showErrorMessage="1" errorTitle="Whole numbers only allowed" error="All monies should be independently rounded to the nearest £1,000." sqref="TRU6:TRU9">
      <formula1>-99999999</formula1>
    </dataValidation>
    <dataValidation type="whole" operator="greaterThan" allowBlank="1" showInputMessage="1" showErrorMessage="1" errorTitle="Whole numbers only allowed" error="All monies should be independently rounded to the nearest £1,000." sqref="UBQ6:UBQ9">
      <formula1>-99999999</formula1>
    </dataValidation>
    <dataValidation type="whole" operator="greaterThan" allowBlank="1" showInputMessage="1" showErrorMessage="1" errorTitle="Whole numbers only allowed" error="All monies should be independently rounded to the nearest £1,000." sqref="ULM6:ULM9">
      <formula1>-99999999</formula1>
    </dataValidation>
    <dataValidation type="whole" operator="greaterThan" allowBlank="1" showInputMessage="1" showErrorMessage="1" errorTitle="Whole numbers only allowed" error="All monies should be independently rounded to the nearest £1,000." sqref="UVI6:UVI9">
      <formula1>-99999999</formula1>
    </dataValidation>
    <dataValidation type="whole" operator="greaterThan" allowBlank="1" showInputMessage="1" showErrorMessage="1" errorTitle="Whole numbers only allowed" error="All monies should be independently rounded to the nearest £1,000." sqref="VFE6:VFE9">
      <formula1>-99999999</formula1>
    </dataValidation>
    <dataValidation type="whole" operator="greaterThan" allowBlank="1" showInputMessage="1" showErrorMessage="1" errorTitle="Whole numbers only allowed" error="All monies should be independently rounded to the nearest £1,000." sqref="VPA6:VPA9">
      <formula1>-99999999</formula1>
    </dataValidation>
    <dataValidation type="whole" operator="greaterThan" allowBlank="1" showInputMessage="1" showErrorMessage="1" errorTitle="Whole numbers only allowed" error="All monies should be independently rounded to the nearest £1,000." sqref="VYW6:VYW9">
      <formula1>-99999999</formula1>
    </dataValidation>
    <dataValidation type="whole" operator="greaterThan" allowBlank="1" showInputMessage="1" showErrorMessage="1" errorTitle="Whole numbers only allowed" error="All monies should be independently rounded to the nearest £1,000." sqref="WIS6:WIS9">
      <formula1>-99999999</formula1>
    </dataValidation>
    <dataValidation type="whole" operator="greaterThan" allowBlank="1" showInputMessage="1" showErrorMessage="1" errorTitle="Whole numbers only allowed" error="All monies should be independently rounded to the nearest £1,000." sqref="WSO6:WSO9">
      <formula1>-99999999</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V104"/>
  <sheetViews>
    <sheetView zoomScale="90" zoomScaleNormal="90" workbookViewId="0">
      <selection activeCell="I20" sqref="I20"/>
    </sheetView>
  </sheetViews>
  <sheetFormatPr defaultColWidth="9.140625" defaultRowHeight="12.75" x14ac:dyDescent="0.2"/>
  <cols>
    <col min="1" max="1" width="10" style="224" bestFit="1" customWidth="1"/>
    <col min="2" max="2" width="3" style="164" customWidth="1"/>
    <col min="3" max="3" width="3.42578125" style="164" customWidth="1"/>
    <col min="4" max="4" width="80.28515625" style="164" customWidth="1"/>
    <col min="5" max="7" width="2.42578125" style="164" hidden="1" customWidth="1"/>
    <col min="8" max="8" width="13.140625" style="164" customWidth="1"/>
    <col min="9" max="10" width="10.42578125" style="164" customWidth="1"/>
    <col min="11" max="11" width="17.85546875" style="164" bestFit="1" customWidth="1"/>
    <col min="12" max="12" width="14.85546875" style="164" customWidth="1"/>
    <col min="13" max="13" width="16.42578125" style="164" bestFit="1" customWidth="1"/>
    <col min="14" max="14" width="17" style="453" customWidth="1"/>
    <col min="15" max="15" width="15.7109375" style="164" bestFit="1" customWidth="1"/>
    <col min="16" max="16" width="9.140625" style="164" customWidth="1"/>
    <col min="17" max="16384" width="9.140625" style="164"/>
  </cols>
  <sheetData>
    <row r="1" spans="1:15" customFormat="1" ht="15.75" customHeight="1" x14ac:dyDescent="0.25">
      <c r="A1" s="431" t="s">
        <v>972</v>
      </c>
      <c r="B1" s="277" t="s">
        <v>973</v>
      </c>
      <c r="C1" s="277"/>
      <c r="D1" s="277"/>
      <c r="E1" s="277"/>
      <c r="F1" s="277"/>
      <c r="G1" s="277"/>
      <c r="H1" s="550" t="s">
        <v>491</v>
      </c>
      <c r="I1" s="550"/>
      <c r="J1" s="550"/>
      <c r="K1" s="550"/>
      <c r="L1" s="550"/>
      <c r="M1" s="550"/>
      <c r="N1" s="550"/>
      <c r="O1" s="551"/>
    </row>
    <row r="2" spans="1:15" customFormat="1" ht="15.75" customHeight="1" x14ac:dyDescent="0.25">
      <c r="A2" s="288"/>
      <c r="B2" s="279"/>
      <c r="C2" s="279"/>
      <c r="D2" s="279"/>
      <c r="E2" s="279"/>
      <c r="F2" s="279"/>
      <c r="G2" s="279"/>
      <c r="H2" s="432">
        <v>1</v>
      </c>
      <c r="I2" s="432">
        <v>2</v>
      </c>
      <c r="J2" s="432">
        <v>3</v>
      </c>
      <c r="K2" s="432">
        <v>4</v>
      </c>
      <c r="L2" s="432">
        <v>5</v>
      </c>
      <c r="M2" s="432">
        <v>6</v>
      </c>
      <c r="N2" s="433">
        <v>7</v>
      </c>
      <c r="O2" s="434">
        <v>8</v>
      </c>
    </row>
    <row r="3" spans="1:15" customFormat="1" ht="45.75" customHeight="1" x14ac:dyDescent="0.25">
      <c r="A3" s="303"/>
      <c r="B3" s="301"/>
      <c r="C3" s="301"/>
      <c r="D3" s="301"/>
      <c r="E3" s="301"/>
      <c r="F3" s="301"/>
      <c r="G3" s="304"/>
      <c r="H3" s="435" t="s">
        <v>974</v>
      </c>
      <c r="I3" s="435" t="s">
        <v>975</v>
      </c>
      <c r="J3" s="435" t="s">
        <v>976</v>
      </c>
      <c r="K3" s="435" t="s">
        <v>495</v>
      </c>
      <c r="L3" s="435" t="s">
        <v>497</v>
      </c>
      <c r="M3" s="435" t="s">
        <v>499</v>
      </c>
      <c r="N3" s="435" t="s">
        <v>501</v>
      </c>
      <c r="O3" s="435" t="s">
        <v>503</v>
      </c>
    </row>
    <row r="4" spans="1:15" customFormat="1" ht="15.75" customHeight="1" x14ac:dyDescent="0.25">
      <c r="A4" s="436"/>
      <c r="B4" s="437"/>
      <c r="C4" s="437"/>
      <c r="D4" s="437"/>
      <c r="E4" s="437"/>
      <c r="F4" s="437"/>
      <c r="G4" s="438"/>
      <c r="H4" s="292" t="s">
        <v>469</v>
      </c>
      <c r="I4" s="292" t="s">
        <v>469</v>
      </c>
      <c r="J4" s="292" t="s">
        <v>469</v>
      </c>
      <c r="K4" s="292" t="s">
        <v>469</v>
      </c>
      <c r="L4" s="292" t="s">
        <v>469</v>
      </c>
      <c r="M4" s="292" t="s">
        <v>469</v>
      </c>
      <c r="N4" s="292" t="s">
        <v>469</v>
      </c>
      <c r="O4" s="292" t="s">
        <v>469</v>
      </c>
    </row>
    <row r="5" spans="1:15" customFormat="1" ht="12.75" customHeight="1" x14ac:dyDescent="0.25">
      <c r="A5" s="185">
        <v>1</v>
      </c>
      <c r="B5" s="311" t="s">
        <v>740</v>
      </c>
      <c r="C5" s="312"/>
      <c r="D5" s="312"/>
      <c r="E5" s="312"/>
      <c r="F5" s="312"/>
      <c r="G5" s="313"/>
      <c r="H5" s="189"/>
      <c r="I5" s="189"/>
      <c r="J5" s="189"/>
      <c r="K5" s="189"/>
      <c r="L5" s="189"/>
      <c r="M5" s="189"/>
      <c r="N5" s="439"/>
      <c r="O5" s="189"/>
    </row>
    <row r="6" spans="1:15" customFormat="1" ht="12.75" customHeight="1" x14ac:dyDescent="0.25">
      <c r="A6" s="185" t="s">
        <v>475</v>
      </c>
      <c r="B6" s="324"/>
      <c r="C6" s="315" t="s">
        <v>741</v>
      </c>
      <c r="D6" s="316"/>
      <c r="E6" s="316"/>
      <c r="F6" s="316"/>
      <c r="G6" s="317"/>
      <c r="H6" s="517">
        <v>36810</v>
      </c>
      <c r="I6" s="517">
        <v>19767</v>
      </c>
      <c r="J6" s="29">
        <f t="shared" ref="J6:J50" si="0">SUM(H6:I6)</f>
        <v>56577</v>
      </c>
      <c r="K6" s="440" t="s">
        <v>977</v>
      </c>
      <c r="L6" s="517">
        <v>8088</v>
      </c>
      <c r="M6" s="517">
        <v>933</v>
      </c>
      <c r="N6" s="440" t="s">
        <v>977</v>
      </c>
      <c r="O6" s="29">
        <f t="shared" ref="O6:O51" si="1">SUM(J6:M6)</f>
        <v>65598</v>
      </c>
    </row>
    <row r="7" spans="1:15" customFormat="1" ht="12.75" customHeight="1" x14ac:dyDescent="0.25">
      <c r="A7" s="185" t="s">
        <v>477</v>
      </c>
      <c r="B7" s="324"/>
      <c r="C7" s="315" t="s">
        <v>742</v>
      </c>
      <c r="D7" s="316"/>
      <c r="E7" s="316"/>
      <c r="F7" s="316"/>
      <c r="G7" s="317"/>
      <c r="H7" s="517">
        <v>1102</v>
      </c>
      <c r="I7" s="517">
        <v>224</v>
      </c>
      <c r="J7" s="29">
        <f t="shared" si="0"/>
        <v>1326</v>
      </c>
      <c r="K7" s="440" t="s">
        <v>977</v>
      </c>
      <c r="L7" s="517">
        <v>402</v>
      </c>
      <c r="M7" s="517">
        <v>16</v>
      </c>
      <c r="N7" s="440" t="s">
        <v>977</v>
      </c>
      <c r="O7" s="29">
        <f t="shared" si="1"/>
        <v>1744</v>
      </c>
    </row>
    <row r="8" spans="1:15" customFormat="1" ht="12.75" customHeight="1" x14ac:dyDescent="0.25">
      <c r="A8" s="185" t="s">
        <v>479</v>
      </c>
      <c r="B8" s="324"/>
      <c r="C8" s="315" t="s">
        <v>743</v>
      </c>
      <c r="D8" s="316"/>
      <c r="E8" s="316"/>
      <c r="F8" s="316"/>
      <c r="G8" s="317"/>
      <c r="H8" s="517">
        <v>889</v>
      </c>
      <c r="I8" s="517">
        <v>216</v>
      </c>
      <c r="J8" s="29">
        <f t="shared" si="0"/>
        <v>1105</v>
      </c>
      <c r="K8" s="440" t="s">
        <v>977</v>
      </c>
      <c r="L8" s="517">
        <v>237</v>
      </c>
      <c r="M8" s="517">
        <v>0</v>
      </c>
      <c r="N8" s="440" t="s">
        <v>977</v>
      </c>
      <c r="O8" s="29">
        <f t="shared" si="1"/>
        <v>1342</v>
      </c>
    </row>
    <row r="9" spans="1:15" customFormat="1" ht="12.75" customHeight="1" x14ac:dyDescent="0.25">
      <c r="A9" s="185" t="s">
        <v>481</v>
      </c>
      <c r="B9" s="324"/>
      <c r="C9" s="315" t="s">
        <v>744</v>
      </c>
      <c r="D9" s="316"/>
      <c r="E9" s="316"/>
      <c r="F9" s="316"/>
      <c r="G9" s="317"/>
      <c r="H9" s="517">
        <v>4894</v>
      </c>
      <c r="I9" s="517">
        <v>1078</v>
      </c>
      <c r="J9" s="29">
        <f t="shared" si="0"/>
        <v>5972</v>
      </c>
      <c r="K9" s="440" t="s">
        <v>977</v>
      </c>
      <c r="L9" s="517">
        <v>1095</v>
      </c>
      <c r="M9" s="517">
        <v>89</v>
      </c>
      <c r="N9" s="440" t="s">
        <v>977</v>
      </c>
      <c r="O9" s="29">
        <f t="shared" si="1"/>
        <v>7156</v>
      </c>
    </row>
    <row r="10" spans="1:15" customFormat="1" ht="12.75" customHeight="1" x14ac:dyDescent="0.25">
      <c r="A10" s="185" t="s">
        <v>483</v>
      </c>
      <c r="B10" s="324"/>
      <c r="C10" s="315" t="s">
        <v>745</v>
      </c>
      <c r="D10" s="316"/>
      <c r="E10" s="316"/>
      <c r="F10" s="316"/>
      <c r="G10" s="317"/>
      <c r="H10" s="517">
        <v>0</v>
      </c>
      <c r="I10" s="517">
        <v>0</v>
      </c>
      <c r="J10" s="29">
        <f t="shared" si="0"/>
        <v>0</v>
      </c>
      <c r="K10" s="440" t="s">
        <v>977</v>
      </c>
      <c r="L10" s="517">
        <v>0</v>
      </c>
      <c r="M10" s="517">
        <v>0</v>
      </c>
      <c r="N10" s="440" t="s">
        <v>977</v>
      </c>
      <c r="O10" s="29">
        <f t="shared" si="1"/>
        <v>0</v>
      </c>
    </row>
    <row r="11" spans="1:15" customFormat="1" ht="12.75" customHeight="1" x14ac:dyDescent="0.25">
      <c r="A11" s="185" t="s">
        <v>485</v>
      </c>
      <c r="B11" s="324"/>
      <c r="C11" s="315" t="s">
        <v>746</v>
      </c>
      <c r="D11" s="316"/>
      <c r="E11" s="316"/>
      <c r="F11" s="316"/>
      <c r="G11" s="317"/>
      <c r="H11" s="517">
        <v>0</v>
      </c>
      <c r="I11" s="517">
        <v>0</v>
      </c>
      <c r="J11" s="29">
        <f t="shared" si="0"/>
        <v>0</v>
      </c>
      <c r="K11" s="440" t="s">
        <v>977</v>
      </c>
      <c r="L11" s="517">
        <v>0</v>
      </c>
      <c r="M11" s="517">
        <v>0</v>
      </c>
      <c r="N11" s="440" t="s">
        <v>977</v>
      </c>
      <c r="O11" s="29">
        <f t="shared" si="1"/>
        <v>0</v>
      </c>
    </row>
    <row r="12" spans="1:15" customFormat="1" ht="12.75" customHeight="1" x14ac:dyDescent="0.25">
      <c r="A12" s="185" t="s">
        <v>487</v>
      </c>
      <c r="B12" s="324"/>
      <c r="C12" s="315" t="s">
        <v>747</v>
      </c>
      <c r="D12" s="316"/>
      <c r="E12" s="316"/>
      <c r="F12" s="316"/>
      <c r="G12" s="317"/>
      <c r="H12" s="517">
        <v>0</v>
      </c>
      <c r="I12" s="517">
        <v>0</v>
      </c>
      <c r="J12" s="29">
        <f t="shared" si="0"/>
        <v>0</v>
      </c>
      <c r="K12" s="440" t="s">
        <v>977</v>
      </c>
      <c r="L12" s="517">
        <v>0</v>
      </c>
      <c r="M12" s="517">
        <v>0</v>
      </c>
      <c r="N12" s="440" t="s">
        <v>977</v>
      </c>
      <c r="O12" s="29">
        <f t="shared" si="1"/>
        <v>0</v>
      </c>
    </row>
    <row r="13" spans="1:15" customFormat="1" ht="12.75" customHeight="1" x14ac:dyDescent="0.25">
      <c r="A13" s="185" t="s">
        <v>489</v>
      </c>
      <c r="B13" s="324"/>
      <c r="C13" s="315" t="s">
        <v>748</v>
      </c>
      <c r="D13" s="316"/>
      <c r="E13" s="316"/>
      <c r="F13" s="316"/>
      <c r="G13" s="317"/>
      <c r="H13" s="517">
        <v>0</v>
      </c>
      <c r="I13" s="517">
        <v>0</v>
      </c>
      <c r="J13" s="29">
        <f t="shared" si="0"/>
        <v>0</v>
      </c>
      <c r="K13" s="440" t="s">
        <v>977</v>
      </c>
      <c r="L13" s="517">
        <v>0</v>
      </c>
      <c r="M13" s="517">
        <v>0</v>
      </c>
      <c r="N13" s="440" t="s">
        <v>977</v>
      </c>
      <c r="O13" s="29">
        <f t="shared" si="1"/>
        <v>0</v>
      </c>
    </row>
    <row r="14" spans="1:15" customFormat="1" ht="12.75" customHeight="1" x14ac:dyDescent="0.25">
      <c r="A14" s="185" t="s">
        <v>578</v>
      </c>
      <c r="B14" s="324"/>
      <c r="C14" s="315" t="s">
        <v>749</v>
      </c>
      <c r="D14" s="316"/>
      <c r="E14" s="316"/>
      <c r="F14" s="316"/>
      <c r="G14" s="317"/>
      <c r="H14" s="517">
        <v>8873</v>
      </c>
      <c r="I14" s="517">
        <v>10180</v>
      </c>
      <c r="J14" s="29">
        <f t="shared" si="0"/>
        <v>19053</v>
      </c>
      <c r="K14" s="440" t="s">
        <v>977</v>
      </c>
      <c r="L14" s="517">
        <v>8109</v>
      </c>
      <c r="M14" s="517">
        <v>373</v>
      </c>
      <c r="N14" s="440" t="s">
        <v>977</v>
      </c>
      <c r="O14" s="29">
        <f t="shared" si="1"/>
        <v>27535</v>
      </c>
    </row>
    <row r="15" spans="1:15" customFormat="1" ht="12.75" customHeight="1" x14ac:dyDescent="0.25">
      <c r="A15" s="185" t="s">
        <v>580</v>
      </c>
      <c r="B15" s="324"/>
      <c r="C15" s="315" t="s">
        <v>750</v>
      </c>
      <c r="D15" s="316"/>
      <c r="E15" s="316"/>
      <c r="F15" s="316"/>
      <c r="G15" s="317"/>
      <c r="H15" s="517">
        <v>0</v>
      </c>
      <c r="I15" s="517">
        <v>0</v>
      </c>
      <c r="J15" s="29">
        <f t="shared" si="0"/>
        <v>0</v>
      </c>
      <c r="K15" s="440" t="s">
        <v>977</v>
      </c>
      <c r="L15" s="517">
        <v>0</v>
      </c>
      <c r="M15" s="517">
        <v>0</v>
      </c>
      <c r="N15" s="440" t="s">
        <v>977</v>
      </c>
      <c r="O15" s="29">
        <f t="shared" si="1"/>
        <v>0</v>
      </c>
    </row>
    <row r="16" spans="1:15" customFormat="1" ht="12.75" customHeight="1" x14ac:dyDescent="0.25">
      <c r="A16" s="185" t="s">
        <v>751</v>
      </c>
      <c r="B16" s="324"/>
      <c r="C16" s="315" t="s">
        <v>752</v>
      </c>
      <c r="D16" s="316"/>
      <c r="E16" s="316"/>
      <c r="F16" s="316"/>
      <c r="G16" s="317"/>
      <c r="H16" s="517">
        <v>5995</v>
      </c>
      <c r="I16" s="517">
        <v>3142</v>
      </c>
      <c r="J16" s="29">
        <f t="shared" si="0"/>
        <v>9137</v>
      </c>
      <c r="K16" s="440" t="s">
        <v>977</v>
      </c>
      <c r="L16" s="517">
        <v>3284</v>
      </c>
      <c r="M16" s="517">
        <v>492</v>
      </c>
      <c r="N16" s="440" t="s">
        <v>977</v>
      </c>
      <c r="O16" s="29">
        <f t="shared" si="1"/>
        <v>12913</v>
      </c>
    </row>
    <row r="17" spans="1:15" customFormat="1" ht="12.75" customHeight="1" x14ac:dyDescent="0.25">
      <c r="A17" s="185" t="s">
        <v>753</v>
      </c>
      <c r="B17" s="324"/>
      <c r="C17" s="315" t="s">
        <v>754</v>
      </c>
      <c r="D17" s="316"/>
      <c r="E17" s="316"/>
      <c r="F17" s="316"/>
      <c r="G17" s="317"/>
      <c r="H17" s="517">
        <v>14701</v>
      </c>
      <c r="I17" s="517">
        <v>8336</v>
      </c>
      <c r="J17" s="29">
        <f t="shared" si="0"/>
        <v>23037</v>
      </c>
      <c r="K17" s="440" t="s">
        <v>977</v>
      </c>
      <c r="L17" s="517">
        <v>9883</v>
      </c>
      <c r="M17" s="517">
        <v>2028</v>
      </c>
      <c r="N17" s="440" t="s">
        <v>977</v>
      </c>
      <c r="O17" s="29">
        <f t="shared" si="1"/>
        <v>34948</v>
      </c>
    </row>
    <row r="18" spans="1:15" customFormat="1" ht="12.75" customHeight="1" x14ac:dyDescent="0.25">
      <c r="A18" s="185" t="s">
        <v>755</v>
      </c>
      <c r="B18" s="324"/>
      <c r="C18" s="315" t="s">
        <v>756</v>
      </c>
      <c r="D18" s="316"/>
      <c r="E18" s="316"/>
      <c r="F18" s="316"/>
      <c r="G18" s="317"/>
      <c r="H18" s="517">
        <v>3429</v>
      </c>
      <c r="I18" s="517">
        <v>1932</v>
      </c>
      <c r="J18" s="29">
        <f t="shared" si="0"/>
        <v>5361</v>
      </c>
      <c r="K18" s="440" t="s">
        <v>977</v>
      </c>
      <c r="L18" s="517">
        <v>3016</v>
      </c>
      <c r="M18" s="517">
        <v>216</v>
      </c>
      <c r="N18" s="440" t="s">
        <v>977</v>
      </c>
      <c r="O18" s="29">
        <f t="shared" si="1"/>
        <v>8593</v>
      </c>
    </row>
    <row r="19" spans="1:15" customFormat="1" ht="12.75" customHeight="1" x14ac:dyDescent="0.25">
      <c r="A19" s="185" t="s">
        <v>757</v>
      </c>
      <c r="B19" s="324"/>
      <c r="C19" s="315" t="s">
        <v>758</v>
      </c>
      <c r="D19" s="316"/>
      <c r="E19" s="316"/>
      <c r="F19" s="316"/>
      <c r="G19" s="317"/>
      <c r="H19" s="517">
        <v>4945</v>
      </c>
      <c r="I19" s="517">
        <v>4285</v>
      </c>
      <c r="J19" s="29">
        <f t="shared" si="0"/>
        <v>9230</v>
      </c>
      <c r="K19" s="440" t="s">
        <v>977</v>
      </c>
      <c r="L19" s="517">
        <v>6044</v>
      </c>
      <c r="M19" s="517">
        <v>559</v>
      </c>
      <c r="N19" s="440" t="s">
        <v>977</v>
      </c>
      <c r="O19" s="29">
        <f t="shared" si="1"/>
        <v>15833</v>
      </c>
    </row>
    <row r="20" spans="1:15" customFormat="1" ht="12.75" customHeight="1" x14ac:dyDescent="0.25">
      <c r="A20" s="185" t="s">
        <v>759</v>
      </c>
      <c r="B20" s="324"/>
      <c r="C20" s="315" t="s">
        <v>760</v>
      </c>
      <c r="D20" s="316"/>
      <c r="E20" s="316"/>
      <c r="F20" s="316"/>
      <c r="G20" s="317"/>
      <c r="H20" s="517">
        <v>0</v>
      </c>
      <c r="I20" s="517">
        <v>0</v>
      </c>
      <c r="J20" s="29">
        <f t="shared" si="0"/>
        <v>0</v>
      </c>
      <c r="K20" s="440" t="s">
        <v>977</v>
      </c>
      <c r="L20" s="517">
        <v>0</v>
      </c>
      <c r="M20" s="517">
        <v>0</v>
      </c>
      <c r="N20" s="440" t="s">
        <v>977</v>
      </c>
      <c r="O20" s="29">
        <f t="shared" si="1"/>
        <v>0</v>
      </c>
    </row>
    <row r="21" spans="1:15" customFormat="1" ht="12.75" customHeight="1" x14ac:dyDescent="0.25">
      <c r="A21" s="185" t="s">
        <v>761</v>
      </c>
      <c r="B21" s="324"/>
      <c r="C21" s="315" t="s">
        <v>762</v>
      </c>
      <c r="D21" s="316"/>
      <c r="E21" s="316"/>
      <c r="F21" s="316"/>
      <c r="G21" s="317"/>
      <c r="H21" s="517">
        <v>1087</v>
      </c>
      <c r="I21" s="517">
        <v>42</v>
      </c>
      <c r="J21" s="29">
        <f t="shared" si="0"/>
        <v>1129</v>
      </c>
      <c r="K21" s="440" t="s">
        <v>977</v>
      </c>
      <c r="L21" s="517">
        <v>1171</v>
      </c>
      <c r="M21" s="517">
        <v>66</v>
      </c>
      <c r="N21" s="440" t="s">
        <v>977</v>
      </c>
      <c r="O21" s="29">
        <f t="shared" si="1"/>
        <v>2366</v>
      </c>
    </row>
    <row r="22" spans="1:15" customFormat="1" ht="12.75" customHeight="1" x14ac:dyDescent="0.25">
      <c r="A22" s="185" t="s">
        <v>763</v>
      </c>
      <c r="B22" s="324"/>
      <c r="C22" s="315" t="s">
        <v>764</v>
      </c>
      <c r="D22" s="316"/>
      <c r="E22" s="316"/>
      <c r="F22" s="316"/>
      <c r="G22" s="317"/>
      <c r="H22" s="517">
        <v>0</v>
      </c>
      <c r="I22" s="517">
        <v>0</v>
      </c>
      <c r="J22" s="29">
        <f t="shared" si="0"/>
        <v>0</v>
      </c>
      <c r="K22" s="440" t="s">
        <v>977</v>
      </c>
      <c r="L22" s="517">
        <v>0</v>
      </c>
      <c r="M22" s="517">
        <v>0</v>
      </c>
      <c r="N22" s="440" t="s">
        <v>977</v>
      </c>
      <c r="O22" s="29">
        <f t="shared" si="1"/>
        <v>0</v>
      </c>
    </row>
    <row r="23" spans="1:15" customFormat="1" ht="12.75" customHeight="1" x14ac:dyDescent="0.25">
      <c r="A23" s="185" t="s">
        <v>765</v>
      </c>
      <c r="B23" s="324"/>
      <c r="C23" s="315" t="s">
        <v>766</v>
      </c>
      <c r="D23" s="316"/>
      <c r="E23" s="316"/>
      <c r="F23" s="316"/>
      <c r="G23" s="317"/>
      <c r="H23" s="517">
        <v>1786</v>
      </c>
      <c r="I23" s="517">
        <v>2874</v>
      </c>
      <c r="J23" s="29">
        <f t="shared" si="0"/>
        <v>4660</v>
      </c>
      <c r="K23" s="440" t="s">
        <v>977</v>
      </c>
      <c r="L23" s="517">
        <v>1782</v>
      </c>
      <c r="M23" s="517">
        <v>518</v>
      </c>
      <c r="N23" s="440" t="s">
        <v>977</v>
      </c>
      <c r="O23" s="29">
        <f t="shared" si="1"/>
        <v>6960</v>
      </c>
    </row>
    <row r="24" spans="1:15" customFormat="1" ht="12.75" customHeight="1" x14ac:dyDescent="0.25">
      <c r="A24" s="185" t="s">
        <v>767</v>
      </c>
      <c r="B24" s="324"/>
      <c r="C24" s="315" t="s">
        <v>768</v>
      </c>
      <c r="D24" s="316"/>
      <c r="E24" s="316"/>
      <c r="F24" s="316"/>
      <c r="G24" s="317"/>
      <c r="H24" s="517">
        <v>2983</v>
      </c>
      <c r="I24" s="517">
        <v>344</v>
      </c>
      <c r="J24" s="29">
        <f t="shared" si="0"/>
        <v>3327</v>
      </c>
      <c r="K24" s="440" t="s">
        <v>977</v>
      </c>
      <c r="L24" s="517">
        <v>2450</v>
      </c>
      <c r="M24" s="517">
        <v>125</v>
      </c>
      <c r="N24" s="440" t="s">
        <v>977</v>
      </c>
      <c r="O24" s="29">
        <f t="shared" si="1"/>
        <v>5902</v>
      </c>
    </row>
    <row r="25" spans="1:15" customFormat="1" ht="12.75" customHeight="1" x14ac:dyDescent="0.25">
      <c r="A25" s="185" t="s">
        <v>769</v>
      </c>
      <c r="B25" s="324"/>
      <c r="C25" s="315" t="s">
        <v>770</v>
      </c>
      <c r="D25" s="316"/>
      <c r="E25" s="316"/>
      <c r="F25" s="316"/>
      <c r="G25" s="317"/>
      <c r="H25" s="517">
        <v>1794</v>
      </c>
      <c r="I25" s="517">
        <v>287</v>
      </c>
      <c r="J25" s="29">
        <f t="shared" si="0"/>
        <v>2081</v>
      </c>
      <c r="K25" s="440" t="s">
        <v>977</v>
      </c>
      <c r="L25" s="517">
        <v>2178</v>
      </c>
      <c r="M25" s="517">
        <v>568</v>
      </c>
      <c r="N25" s="440" t="s">
        <v>977</v>
      </c>
      <c r="O25" s="29">
        <f t="shared" si="1"/>
        <v>4827</v>
      </c>
    </row>
    <row r="26" spans="1:15" customFormat="1" ht="12.75" customHeight="1" x14ac:dyDescent="0.25">
      <c r="A26" s="185" t="s">
        <v>771</v>
      </c>
      <c r="B26" s="324"/>
      <c r="C26" s="315" t="s">
        <v>772</v>
      </c>
      <c r="D26" s="316"/>
      <c r="E26" s="316"/>
      <c r="F26" s="316"/>
      <c r="G26" s="317"/>
      <c r="H26" s="517">
        <v>6171</v>
      </c>
      <c r="I26" s="517">
        <v>5738</v>
      </c>
      <c r="J26" s="29">
        <f t="shared" si="0"/>
        <v>11909</v>
      </c>
      <c r="K26" s="440" t="s">
        <v>977</v>
      </c>
      <c r="L26" s="517">
        <v>7531</v>
      </c>
      <c r="M26" s="517">
        <v>105</v>
      </c>
      <c r="N26" s="440" t="s">
        <v>977</v>
      </c>
      <c r="O26" s="29">
        <f t="shared" si="1"/>
        <v>19545</v>
      </c>
    </row>
    <row r="27" spans="1:15" customFormat="1" ht="12.75" customHeight="1" x14ac:dyDescent="0.25">
      <c r="A27" s="185" t="s">
        <v>773</v>
      </c>
      <c r="B27" s="324"/>
      <c r="C27" s="315" t="s">
        <v>774</v>
      </c>
      <c r="D27" s="316"/>
      <c r="E27" s="316"/>
      <c r="F27" s="316"/>
      <c r="G27" s="317"/>
      <c r="H27" s="517">
        <v>3912</v>
      </c>
      <c r="I27" s="517">
        <v>1126</v>
      </c>
      <c r="J27" s="29">
        <f t="shared" si="0"/>
        <v>5038</v>
      </c>
      <c r="K27" s="440" t="s">
        <v>977</v>
      </c>
      <c r="L27" s="517">
        <v>1642</v>
      </c>
      <c r="M27" s="517">
        <v>0</v>
      </c>
      <c r="N27" s="440" t="s">
        <v>977</v>
      </c>
      <c r="O27" s="29">
        <f t="shared" si="1"/>
        <v>6680</v>
      </c>
    </row>
    <row r="28" spans="1:15" customFormat="1" ht="12.75" customHeight="1" x14ac:dyDescent="0.25">
      <c r="A28" s="185" t="s">
        <v>775</v>
      </c>
      <c r="B28" s="324"/>
      <c r="C28" s="315" t="s">
        <v>776</v>
      </c>
      <c r="D28" s="316"/>
      <c r="E28" s="316"/>
      <c r="F28" s="316"/>
      <c r="G28" s="317"/>
      <c r="H28" s="517">
        <v>3222</v>
      </c>
      <c r="I28" s="517">
        <v>386</v>
      </c>
      <c r="J28" s="29">
        <f t="shared" si="0"/>
        <v>3608</v>
      </c>
      <c r="K28" s="440" t="s">
        <v>977</v>
      </c>
      <c r="L28" s="517">
        <v>1480</v>
      </c>
      <c r="M28" s="517">
        <v>0</v>
      </c>
      <c r="N28" s="440" t="s">
        <v>977</v>
      </c>
      <c r="O28" s="29">
        <f t="shared" si="1"/>
        <v>5088</v>
      </c>
    </row>
    <row r="29" spans="1:15" customFormat="1" ht="12.75" customHeight="1" x14ac:dyDescent="0.25">
      <c r="A29" s="185" t="s">
        <v>777</v>
      </c>
      <c r="B29" s="324"/>
      <c r="C29" s="315" t="s">
        <v>778</v>
      </c>
      <c r="D29" s="316"/>
      <c r="E29" s="316"/>
      <c r="F29" s="316"/>
      <c r="G29" s="317"/>
      <c r="H29" s="517">
        <v>1715</v>
      </c>
      <c r="I29" s="517">
        <v>300</v>
      </c>
      <c r="J29" s="29">
        <f t="shared" si="0"/>
        <v>2015</v>
      </c>
      <c r="K29" s="440" t="s">
        <v>977</v>
      </c>
      <c r="L29" s="517">
        <v>1799</v>
      </c>
      <c r="M29" s="517">
        <v>0</v>
      </c>
      <c r="N29" s="440" t="s">
        <v>977</v>
      </c>
      <c r="O29" s="29">
        <f t="shared" si="1"/>
        <v>3814</v>
      </c>
    </row>
    <row r="30" spans="1:15" customFormat="1" ht="12.75" customHeight="1" x14ac:dyDescent="0.25">
      <c r="A30" s="185" t="s">
        <v>779</v>
      </c>
      <c r="B30" s="324"/>
      <c r="C30" s="315" t="s">
        <v>780</v>
      </c>
      <c r="D30" s="316"/>
      <c r="E30" s="316"/>
      <c r="F30" s="316"/>
      <c r="G30" s="317"/>
      <c r="H30" s="517">
        <v>2961</v>
      </c>
      <c r="I30" s="517">
        <v>564</v>
      </c>
      <c r="J30" s="29">
        <f t="shared" si="0"/>
        <v>3525</v>
      </c>
      <c r="K30" s="440" t="s">
        <v>977</v>
      </c>
      <c r="L30" s="517">
        <v>811</v>
      </c>
      <c r="M30" s="517">
        <v>0</v>
      </c>
      <c r="N30" s="440" t="s">
        <v>977</v>
      </c>
      <c r="O30" s="29">
        <f t="shared" si="1"/>
        <v>4336</v>
      </c>
    </row>
    <row r="31" spans="1:15" customFormat="1" ht="12.75" customHeight="1" x14ac:dyDescent="0.25">
      <c r="A31" s="185" t="s">
        <v>781</v>
      </c>
      <c r="B31" s="324"/>
      <c r="C31" s="315" t="s">
        <v>782</v>
      </c>
      <c r="D31" s="316"/>
      <c r="E31" s="316"/>
      <c r="F31" s="316"/>
      <c r="G31" s="317"/>
      <c r="H31" s="517">
        <v>829</v>
      </c>
      <c r="I31" s="517">
        <v>117</v>
      </c>
      <c r="J31" s="29">
        <f t="shared" si="0"/>
        <v>946</v>
      </c>
      <c r="K31" s="440" t="s">
        <v>977</v>
      </c>
      <c r="L31" s="517">
        <v>194</v>
      </c>
      <c r="M31" s="517">
        <v>0</v>
      </c>
      <c r="N31" s="440" t="s">
        <v>977</v>
      </c>
      <c r="O31" s="29">
        <f t="shared" si="1"/>
        <v>1140</v>
      </c>
    </row>
    <row r="32" spans="1:15" customFormat="1" ht="12.75" customHeight="1" x14ac:dyDescent="0.25">
      <c r="A32" s="185" t="s">
        <v>783</v>
      </c>
      <c r="B32" s="324"/>
      <c r="C32" s="315" t="s">
        <v>784</v>
      </c>
      <c r="D32" s="316"/>
      <c r="E32" s="316"/>
      <c r="F32" s="316"/>
      <c r="G32" s="317"/>
      <c r="H32" s="517">
        <v>1836</v>
      </c>
      <c r="I32" s="517">
        <v>112</v>
      </c>
      <c r="J32" s="29">
        <f t="shared" si="0"/>
        <v>1948</v>
      </c>
      <c r="K32" s="440" t="s">
        <v>977</v>
      </c>
      <c r="L32" s="517">
        <v>327</v>
      </c>
      <c r="M32" s="517">
        <v>0</v>
      </c>
      <c r="N32" s="440" t="s">
        <v>977</v>
      </c>
      <c r="O32" s="29">
        <f t="shared" si="1"/>
        <v>2275</v>
      </c>
    </row>
    <row r="33" spans="1:15" customFormat="1" ht="12.75" customHeight="1" x14ac:dyDescent="0.25">
      <c r="A33" s="185" t="s">
        <v>785</v>
      </c>
      <c r="B33" s="324"/>
      <c r="C33" s="315" t="s">
        <v>786</v>
      </c>
      <c r="D33" s="316"/>
      <c r="E33" s="316"/>
      <c r="F33" s="316"/>
      <c r="G33" s="317"/>
      <c r="H33" s="517">
        <v>2904</v>
      </c>
      <c r="I33" s="517">
        <v>532</v>
      </c>
      <c r="J33" s="29">
        <f t="shared" si="0"/>
        <v>3436</v>
      </c>
      <c r="K33" s="440" t="s">
        <v>977</v>
      </c>
      <c r="L33" s="517">
        <v>886</v>
      </c>
      <c r="M33" s="517">
        <v>0</v>
      </c>
      <c r="N33" s="440" t="s">
        <v>977</v>
      </c>
      <c r="O33" s="29">
        <f t="shared" si="1"/>
        <v>4322</v>
      </c>
    </row>
    <row r="34" spans="1:15" customFormat="1" ht="12.75" customHeight="1" x14ac:dyDescent="0.25">
      <c r="A34" s="185" t="s">
        <v>787</v>
      </c>
      <c r="B34" s="324"/>
      <c r="C34" s="315" t="s">
        <v>788</v>
      </c>
      <c r="D34" s="316"/>
      <c r="E34" s="316"/>
      <c r="F34" s="316"/>
      <c r="G34" s="317"/>
      <c r="H34" s="517">
        <v>3154</v>
      </c>
      <c r="I34" s="517">
        <v>574</v>
      </c>
      <c r="J34" s="29">
        <f t="shared" si="0"/>
        <v>3728</v>
      </c>
      <c r="K34" s="440" t="s">
        <v>977</v>
      </c>
      <c r="L34" s="517">
        <v>1185</v>
      </c>
      <c r="M34" s="517">
        <v>0</v>
      </c>
      <c r="N34" s="440" t="s">
        <v>977</v>
      </c>
      <c r="O34" s="29">
        <f t="shared" si="1"/>
        <v>4913</v>
      </c>
    </row>
    <row r="35" spans="1:15" customFormat="1" ht="12.75" customHeight="1" x14ac:dyDescent="0.25">
      <c r="A35" s="185" t="s">
        <v>789</v>
      </c>
      <c r="B35" s="324"/>
      <c r="C35" s="315" t="s">
        <v>790</v>
      </c>
      <c r="D35" s="316"/>
      <c r="E35" s="316"/>
      <c r="F35" s="316"/>
      <c r="G35" s="317"/>
      <c r="H35" s="517">
        <v>6046</v>
      </c>
      <c r="I35" s="517">
        <v>1471</v>
      </c>
      <c r="J35" s="29">
        <f t="shared" si="0"/>
        <v>7517</v>
      </c>
      <c r="K35" s="440" t="s">
        <v>977</v>
      </c>
      <c r="L35" s="517">
        <v>1035</v>
      </c>
      <c r="M35" s="517">
        <v>23</v>
      </c>
      <c r="N35" s="440" t="s">
        <v>977</v>
      </c>
      <c r="O35" s="29">
        <f t="shared" si="1"/>
        <v>8575</v>
      </c>
    </row>
    <row r="36" spans="1:15" customFormat="1" ht="12.75" customHeight="1" x14ac:dyDescent="0.25">
      <c r="A36" s="185" t="s">
        <v>791</v>
      </c>
      <c r="B36" s="324"/>
      <c r="C36" s="315" t="s">
        <v>792</v>
      </c>
      <c r="D36" s="316"/>
      <c r="E36" s="316"/>
      <c r="F36" s="316"/>
      <c r="G36" s="317"/>
      <c r="H36" s="517">
        <v>2610</v>
      </c>
      <c r="I36" s="517">
        <v>191</v>
      </c>
      <c r="J36" s="29">
        <f t="shared" si="0"/>
        <v>2801</v>
      </c>
      <c r="K36" s="440" t="s">
        <v>977</v>
      </c>
      <c r="L36" s="517">
        <v>518</v>
      </c>
      <c r="M36" s="517">
        <v>0</v>
      </c>
      <c r="N36" s="440" t="s">
        <v>977</v>
      </c>
      <c r="O36" s="29">
        <f t="shared" si="1"/>
        <v>3319</v>
      </c>
    </row>
    <row r="37" spans="1:15" customFormat="1" ht="12.75" customHeight="1" x14ac:dyDescent="0.25">
      <c r="A37" s="185" t="s">
        <v>793</v>
      </c>
      <c r="B37" s="324"/>
      <c r="C37" s="315" t="s">
        <v>794</v>
      </c>
      <c r="D37" s="316"/>
      <c r="E37" s="316"/>
      <c r="F37" s="316"/>
      <c r="G37" s="317"/>
      <c r="H37" s="517">
        <v>3298</v>
      </c>
      <c r="I37" s="517">
        <v>2407</v>
      </c>
      <c r="J37" s="29">
        <f t="shared" si="0"/>
        <v>5705</v>
      </c>
      <c r="K37" s="440" t="s">
        <v>977</v>
      </c>
      <c r="L37" s="517">
        <v>1187</v>
      </c>
      <c r="M37" s="517">
        <v>0</v>
      </c>
      <c r="N37" s="440" t="s">
        <v>977</v>
      </c>
      <c r="O37" s="29">
        <f t="shared" si="1"/>
        <v>6892</v>
      </c>
    </row>
    <row r="38" spans="1:15" customFormat="1" ht="12.75" customHeight="1" x14ac:dyDescent="0.25">
      <c r="A38" s="185" t="s">
        <v>795</v>
      </c>
      <c r="B38" s="324"/>
      <c r="C38" s="315" t="s">
        <v>796</v>
      </c>
      <c r="D38" s="316"/>
      <c r="E38" s="316"/>
      <c r="F38" s="316"/>
      <c r="G38" s="317"/>
      <c r="H38" s="517">
        <v>8056</v>
      </c>
      <c r="I38" s="517">
        <v>4174</v>
      </c>
      <c r="J38" s="29">
        <f t="shared" si="0"/>
        <v>12230</v>
      </c>
      <c r="K38" s="440" t="s">
        <v>977</v>
      </c>
      <c r="L38" s="517">
        <v>5589</v>
      </c>
      <c r="M38" s="517">
        <v>15</v>
      </c>
      <c r="N38" s="440" t="s">
        <v>977</v>
      </c>
      <c r="O38" s="29">
        <f t="shared" si="1"/>
        <v>17834</v>
      </c>
    </row>
    <row r="39" spans="1:15" customFormat="1" ht="12.75" customHeight="1" x14ac:dyDescent="0.25">
      <c r="A39" s="185" t="s">
        <v>797</v>
      </c>
      <c r="B39" s="324"/>
      <c r="C39" s="315" t="s">
        <v>798</v>
      </c>
      <c r="D39" s="316"/>
      <c r="E39" s="316"/>
      <c r="F39" s="316"/>
      <c r="G39" s="317"/>
      <c r="H39" s="517">
        <v>0</v>
      </c>
      <c r="I39" s="517">
        <v>0</v>
      </c>
      <c r="J39" s="29">
        <f t="shared" si="0"/>
        <v>0</v>
      </c>
      <c r="K39" s="440" t="s">
        <v>977</v>
      </c>
      <c r="L39" s="517">
        <v>0</v>
      </c>
      <c r="M39" s="517">
        <v>0</v>
      </c>
      <c r="N39" s="440" t="s">
        <v>977</v>
      </c>
      <c r="O39" s="29">
        <f t="shared" si="1"/>
        <v>0</v>
      </c>
    </row>
    <row r="40" spans="1:15" customFormat="1" ht="12.75" customHeight="1" x14ac:dyDescent="0.25">
      <c r="A40" s="185" t="s">
        <v>799</v>
      </c>
      <c r="B40" s="324"/>
      <c r="C40" s="315" t="s">
        <v>800</v>
      </c>
      <c r="D40" s="316"/>
      <c r="E40" s="316"/>
      <c r="F40" s="316"/>
      <c r="G40" s="317"/>
      <c r="H40" s="517">
        <v>9540</v>
      </c>
      <c r="I40" s="517">
        <v>2936</v>
      </c>
      <c r="J40" s="29">
        <f t="shared" si="0"/>
        <v>12476</v>
      </c>
      <c r="K40" s="440" t="s">
        <v>977</v>
      </c>
      <c r="L40" s="517">
        <v>3143</v>
      </c>
      <c r="M40" s="517">
        <v>82</v>
      </c>
      <c r="N40" s="440" t="s">
        <v>977</v>
      </c>
      <c r="O40" s="29">
        <f t="shared" si="1"/>
        <v>15701</v>
      </c>
    </row>
    <row r="41" spans="1:15" customFormat="1" ht="12.75" customHeight="1" x14ac:dyDescent="0.25">
      <c r="A41" s="185" t="s">
        <v>801</v>
      </c>
      <c r="B41" s="324"/>
      <c r="C41" s="315" t="s">
        <v>802</v>
      </c>
      <c r="D41" s="316"/>
      <c r="E41" s="316"/>
      <c r="F41" s="316"/>
      <c r="G41" s="317"/>
      <c r="H41" s="517">
        <v>2783</v>
      </c>
      <c r="I41" s="517">
        <v>985</v>
      </c>
      <c r="J41" s="29">
        <f t="shared" si="0"/>
        <v>3768</v>
      </c>
      <c r="K41" s="440" t="s">
        <v>977</v>
      </c>
      <c r="L41" s="517">
        <v>869</v>
      </c>
      <c r="M41" s="517">
        <v>0</v>
      </c>
      <c r="N41" s="440" t="s">
        <v>977</v>
      </c>
      <c r="O41" s="29">
        <f t="shared" si="1"/>
        <v>4637</v>
      </c>
    </row>
    <row r="42" spans="1:15" customFormat="1" ht="12.75" customHeight="1" x14ac:dyDescent="0.25">
      <c r="A42" s="185" t="s">
        <v>803</v>
      </c>
      <c r="B42" s="324"/>
      <c r="C42" s="315" t="s">
        <v>804</v>
      </c>
      <c r="D42" s="316"/>
      <c r="E42" s="316"/>
      <c r="F42" s="316"/>
      <c r="G42" s="317"/>
      <c r="H42" s="517">
        <v>6592</v>
      </c>
      <c r="I42" s="517">
        <v>1846</v>
      </c>
      <c r="J42" s="29">
        <f t="shared" si="0"/>
        <v>8438</v>
      </c>
      <c r="K42" s="440" t="s">
        <v>977</v>
      </c>
      <c r="L42" s="517">
        <v>1480</v>
      </c>
      <c r="M42" s="517">
        <v>18</v>
      </c>
      <c r="N42" s="440" t="s">
        <v>977</v>
      </c>
      <c r="O42" s="29">
        <f t="shared" si="1"/>
        <v>9936</v>
      </c>
    </row>
    <row r="43" spans="1:15" customFormat="1" ht="12.75" customHeight="1" x14ac:dyDescent="0.25">
      <c r="A43" s="185" t="s">
        <v>805</v>
      </c>
      <c r="B43" s="324"/>
      <c r="C43" s="315" t="s">
        <v>806</v>
      </c>
      <c r="D43" s="316"/>
      <c r="E43" s="316"/>
      <c r="F43" s="316"/>
      <c r="G43" s="317"/>
      <c r="H43" s="517">
        <v>2705</v>
      </c>
      <c r="I43" s="517">
        <v>788</v>
      </c>
      <c r="J43" s="29">
        <f t="shared" si="0"/>
        <v>3493</v>
      </c>
      <c r="K43" s="440" t="s">
        <v>977</v>
      </c>
      <c r="L43" s="517">
        <v>1298</v>
      </c>
      <c r="M43" s="517">
        <v>61</v>
      </c>
      <c r="N43" s="440" t="s">
        <v>977</v>
      </c>
      <c r="O43" s="29">
        <f t="shared" si="1"/>
        <v>4852</v>
      </c>
    </row>
    <row r="44" spans="1:15" customFormat="1" ht="12.75" customHeight="1" x14ac:dyDescent="0.25">
      <c r="A44" s="185" t="s">
        <v>807</v>
      </c>
      <c r="B44" s="324"/>
      <c r="C44" s="315" t="s">
        <v>808</v>
      </c>
      <c r="D44" s="316"/>
      <c r="E44" s="316"/>
      <c r="F44" s="316"/>
      <c r="G44" s="317"/>
      <c r="H44" s="517">
        <v>3759</v>
      </c>
      <c r="I44" s="517">
        <v>1285</v>
      </c>
      <c r="J44" s="29">
        <f t="shared" si="0"/>
        <v>5044</v>
      </c>
      <c r="K44" s="440" t="s">
        <v>977</v>
      </c>
      <c r="L44" s="517">
        <v>773</v>
      </c>
      <c r="M44" s="517">
        <v>0</v>
      </c>
      <c r="N44" s="440" t="s">
        <v>977</v>
      </c>
      <c r="O44" s="29">
        <f t="shared" si="1"/>
        <v>5817</v>
      </c>
    </row>
    <row r="45" spans="1:15" customFormat="1" ht="12.75" customHeight="1" x14ac:dyDescent="0.25">
      <c r="A45" s="185" t="s">
        <v>809</v>
      </c>
      <c r="B45" s="324"/>
      <c r="C45" s="315" t="s">
        <v>810</v>
      </c>
      <c r="D45" s="316"/>
      <c r="E45" s="316"/>
      <c r="F45" s="316"/>
      <c r="G45" s="317"/>
      <c r="H45" s="517">
        <v>1387</v>
      </c>
      <c r="I45" s="517">
        <v>365</v>
      </c>
      <c r="J45" s="29">
        <f t="shared" si="0"/>
        <v>1752</v>
      </c>
      <c r="K45" s="440" t="s">
        <v>977</v>
      </c>
      <c r="L45" s="517">
        <v>817</v>
      </c>
      <c r="M45" s="517">
        <v>0</v>
      </c>
      <c r="N45" s="440" t="s">
        <v>977</v>
      </c>
      <c r="O45" s="29">
        <f t="shared" si="1"/>
        <v>2569</v>
      </c>
    </row>
    <row r="46" spans="1:15" customFormat="1" ht="12.75" customHeight="1" x14ac:dyDescent="0.25">
      <c r="A46" s="185" t="s">
        <v>811</v>
      </c>
      <c r="B46" s="324"/>
      <c r="C46" s="315" t="s">
        <v>812</v>
      </c>
      <c r="D46" s="316"/>
      <c r="E46" s="316"/>
      <c r="F46" s="316"/>
      <c r="G46" s="317"/>
      <c r="H46" s="517">
        <v>2149</v>
      </c>
      <c r="I46" s="517">
        <v>1048</v>
      </c>
      <c r="J46" s="29">
        <f t="shared" si="0"/>
        <v>3197</v>
      </c>
      <c r="K46" s="440" t="s">
        <v>977</v>
      </c>
      <c r="L46" s="517">
        <v>712</v>
      </c>
      <c r="M46" s="517">
        <v>39</v>
      </c>
      <c r="N46" s="440" t="s">
        <v>977</v>
      </c>
      <c r="O46" s="29">
        <f t="shared" si="1"/>
        <v>3948</v>
      </c>
    </row>
    <row r="47" spans="1:15" customFormat="1" ht="12.75" customHeight="1" x14ac:dyDescent="0.25">
      <c r="A47" s="185" t="s">
        <v>813</v>
      </c>
      <c r="B47" s="324"/>
      <c r="C47" s="315" t="s">
        <v>814</v>
      </c>
      <c r="D47" s="316"/>
      <c r="E47" s="316"/>
      <c r="F47" s="316"/>
      <c r="G47" s="317"/>
      <c r="H47" s="517">
        <v>2070</v>
      </c>
      <c r="I47" s="517">
        <v>433</v>
      </c>
      <c r="J47" s="29">
        <f t="shared" si="0"/>
        <v>2503</v>
      </c>
      <c r="K47" s="440" t="s">
        <v>977</v>
      </c>
      <c r="L47" s="517">
        <v>924</v>
      </c>
      <c r="M47" s="517">
        <v>0</v>
      </c>
      <c r="N47" s="440" t="s">
        <v>977</v>
      </c>
      <c r="O47" s="29">
        <f t="shared" si="1"/>
        <v>3427</v>
      </c>
    </row>
    <row r="48" spans="1:15" customFormat="1" ht="12.75" customHeight="1" x14ac:dyDescent="0.25">
      <c r="A48" s="185" t="s">
        <v>815</v>
      </c>
      <c r="B48" s="324"/>
      <c r="C48" s="315" t="s">
        <v>816</v>
      </c>
      <c r="D48" s="316"/>
      <c r="E48" s="316"/>
      <c r="F48" s="316"/>
      <c r="G48" s="317"/>
      <c r="H48" s="517">
        <v>5759</v>
      </c>
      <c r="I48" s="517">
        <v>3741</v>
      </c>
      <c r="J48" s="29">
        <f t="shared" si="0"/>
        <v>9500</v>
      </c>
      <c r="K48" s="440" t="s">
        <v>977</v>
      </c>
      <c r="L48" s="517">
        <v>1678</v>
      </c>
      <c r="M48" s="517">
        <v>26</v>
      </c>
      <c r="N48" s="440" t="s">
        <v>977</v>
      </c>
      <c r="O48" s="29">
        <f t="shared" si="1"/>
        <v>11204</v>
      </c>
    </row>
    <row r="49" spans="1:22" customFormat="1" ht="12.75" customHeight="1" x14ac:dyDescent="0.25">
      <c r="A49" s="185" t="s">
        <v>817</v>
      </c>
      <c r="B49" s="324"/>
      <c r="C49" s="315" t="s">
        <v>818</v>
      </c>
      <c r="D49" s="316"/>
      <c r="E49" s="316"/>
      <c r="F49" s="316"/>
      <c r="G49" s="317"/>
      <c r="H49" s="517">
        <v>1367</v>
      </c>
      <c r="I49" s="517">
        <v>76</v>
      </c>
      <c r="J49" s="29">
        <f t="shared" si="0"/>
        <v>1443</v>
      </c>
      <c r="K49" s="440" t="s">
        <v>977</v>
      </c>
      <c r="L49" s="517">
        <v>636</v>
      </c>
      <c r="M49" s="517">
        <v>0</v>
      </c>
      <c r="N49" s="440" t="s">
        <v>977</v>
      </c>
      <c r="O49" s="29">
        <f t="shared" si="1"/>
        <v>2079</v>
      </c>
    </row>
    <row r="50" spans="1:22" customFormat="1" ht="12.75" customHeight="1" x14ac:dyDescent="0.25">
      <c r="A50" s="185" t="s">
        <v>819</v>
      </c>
      <c r="B50" s="324"/>
      <c r="C50" s="315" t="s">
        <v>820</v>
      </c>
      <c r="D50" s="316"/>
      <c r="E50" s="316"/>
      <c r="F50" s="316"/>
      <c r="G50" s="317"/>
      <c r="H50" s="517">
        <v>0</v>
      </c>
      <c r="I50" s="517">
        <v>0</v>
      </c>
      <c r="J50" s="29">
        <f t="shared" si="0"/>
        <v>0</v>
      </c>
      <c r="K50" s="440" t="s">
        <v>977</v>
      </c>
      <c r="L50" s="517">
        <v>0</v>
      </c>
      <c r="M50" s="517">
        <v>0</v>
      </c>
      <c r="N50" s="440" t="s">
        <v>977</v>
      </c>
      <c r="O50" s="29">
        <f t="shared" si="1"/>
        <v>0</v>
      </c>
    </row>
    <row r="51" spans="1:22" customFormat="1" ht="12.75" customHeight="1" x14ac:dyDescent="0.25">
      <c r="A51" s="185" t="s">
        <v>821</v>
      </c>
      <c r="B51" s="318" t="s">
        <v>822</v>
      </c>
      <c r="C51" s="319"/>
      <c r="D51" s="319"/>
      <c r="E51" s="319"/>
      <c r="F51" s="319"/>
      <c r="G51" s="320"/>
      <c r="H51" s="299">
        <f>SUM(H6:H50)</f>
        <v>174113</v>
      </c>
      <c r="I51" s="299">
        <f>SUM(I6:I50)</f>
        <v>83902</v>
      </c>
      <c r="J51" s="299">
        <f>SUM(J6:J50)</f>
        <v>258015</v>
      </c>
      <c r="K51" s="441" t="s">
        <v>977</v>
      </c>
      <c r="L51" s="299">
        <f>SUM(L6:L50)</f>
        <v>84253</v>
      </c>
      <c r="M51" s="299">
        <f>SUM(M6:M50)</f>
        <v>6352</v>
      </c>
      <c r="N51" s="441" t="s">
        <v>977</v>
      </c>
      <c r="O51" s="299">
        <f t="shared" si="1"/>
        <v>348620</v>
      </c>
    </row>
    <row r="52" spans="1:22" customFormat="1" ht="12.75" customHeight="1" x14ac:dyDescent="0.25">
      <c r="A52" s="185"/>
      <c r="B52" s="16"/>
      <c r="C52" s="316"/>
      <c r="D52" s="316"/>
      <c r="E52" s="316"/>
      <c r="F52" s="316"/>
      <c r="G52" s="30"/>
      <c r="H52" s="28"/>
      <c r="I52" s="28"/>
      <c r="J52" s="28"/>
      <c r="K52" s="440"/>
      <c r="L52" s="28"/>
      <c r="M52" s="28"/>
      <c r="N52" s="440"/>
      <c r="O52" s="28"/>
    </row>
    <row r="53" spans="1:22" customFormat="1" ht="12.75" customHeight="1" x14ac:dyDescent="0.25">
      <c r="A53" s="185">
        <v>2</v>
      </c>
      <c r="B53" s="314" t="s">
        <v>823</v>
      </c>
      <c r="C53" s="315"/>
      <c r="D53" s="315"/>
      <c r="E53" s="315"/>
      <c r="F53" s="315"/>
      <c r="G53" s="322"/>
      <c r="H53" s="517">
        <v>11</v>
      </c>
      <c r="I53" s="517">
        <v>27335</v>
      </c>
      <c r="J53" s="29">
        <f>SUM(H53:I53)</f>
        <v>27346</v>
      </c>
      <c r="K53" s="440" t="s">
        <v>977</v>
      </c>
      <c r="L53" s="517">
        <v>11735</v>
      </c>
      <c r="M53" s="517">
        <v>1936</v>
      </c>
      <c r="N53" s="440" t="s">
        <v>977</v>
      </c>
      <c r="O53" s="29">
        <f>SUM(J53:M53)</f>
        <v>41017</v>
      </c>
    </row>
    <row r="54" spans="1:22" customFormat="1" ht="12.75" customHeight="1" x14ac:dyDescent="0.25">
      <c r="A54" s="185"/>
      <c r="B54" s="16"/>
      <c r="C54" s="316"/>
      <c r="D54" s="316"/>
      <c r="E54" s="316"/>
      <c r="F54" s="316"/>
      <c r="G54" s="30"/>
      <c r="H54" s="28"/>
      <c r="I54" s="28"/>
      <c r="J54" s="28"/>
      <c r="K54" s="440"/>
      <c r="L54" s="28"/>
      <c r="M54" s="28"/>
      <c r="N54" s="440"/>
      <c r="O54" s="28"/>
    </row>
    <row r="55" spans="1:22" customFormat="1" ht="12.75" customHeight="1" x14ac:dyDescent="0.25">
      <c r="A55" s="185">
        <v>3</v>
      </c>
      <c r="B55" s="311" t="s">
        <v>824</v>
      </c>
      <c r="C55" s="312"/>
      <c r="D55" s="312"/>
      <c r="E55" s="312"/>
      <c r="F55" s="312"/>
      <c r="G55" s="313"/>
      <c r="H55" s="189"/>
      <c r="I55" s="189"/>
      <c r="J55" s="189"/>
      <c r="K55" s="439"/>
      <c r="L55" s="189"/>
      <c r="M55" s="189"/>
      <c r="N55" s="439"/>
      <c r="O55" s="189"/>
    </row>
    <row r="56" spans="1:22" customFormat="1" ht="12.75" customHeight="1" x14ac:dyDescent="0.25">
      <c r="A56" s="185" t="s">
        <v>589</v>
      </c>
      <c r="B56" s="324"/>
      <c r="C56" s="315" t="s">
        <v>825</v>
      </c>
      <c r="D56" s="316"/>
      <c r="E56" s="316"/>
      <c r="F56" s="316"/>
      <c r="G56" s="317"/>
      <c r="H56" s="517">
        <v>229</v>
      </c>
      <c r="I56" s="517">
        <v>25015</v>
      </c>
      <c r="J56" s="29">
        <f>SUM(H56:I56)</f>
        <v>25244</v>
      </c>
      <c r="K56" s="440" t="s">
        <v>977</v>
      </c>
      <c r="L56" s="517">
        <v>14830</v>
      </c>
      <c r="M56" s="517">
        <v>73</v>
      </c>
      <c r="N56" s="440" t="s">
        <v>977</v>
      </c>
      <c r="O56" s="29">
        <f>SUM(J56:M56)</f>
        <v>40147</v>
      </c>
    </row>
    <row r="57" spans="1:22" customFormat="1" ht="12.75" customHeight="1" x14ac:dyDescent="0.25">
      <c r="A57" s="185" t="s">
        <v>591</v>
      </c>
      <c r="B57" s="442"/>
      <c r="C57" s="319" t="s">
        <v>978</v>
      </c>
      <c r="D57" s="443"/>
      <c r="E57" s="443"/>
      <c r="F57" s="443"/>
      <c r="G57" s="444"/>
      <c r="H57" s="299">
        <f>H60</f>
        <v>1</v>
      </c>
      <c r="I57" s="299">
        <f>I60</f>
        <v>4237</v>
      </c>
      <c r="J57" s="299">
        <f>SUM(H57:I57)</f>
        <v>4238</v>
      </c>
      <c r="K57" s="441" t="s">
        <v>977</v>
      </c>
      <c r="L57" s="299">
        <f>SUM(L58:L60)</f>
        <v>16764</v>
      </c>
      <c r="M57" s="299">
        <f>M60</f>
        <v>0</v>
      </c>
      <c r="N57" s="441" t="s">
        <v>977</v>
      </c>
      <c r="O57" s="299">
        <f>SUM(J57:M57)</f>
        <v>21002</v>
      </c>
      <c r="Q57" s="164"/>
      <c r="R57" s="164"/>
      <c r="S57" s="164"/>
      <c r="T57" s="164"/>
      <c r="U57" s="164"/>
      <c r="V57" s="164"/>
    </row>
    <row r="58" spans="1:22" customFormat="1" ht="12.75" customHeight="1" x14ac:dyDescent="0.25">
      <c r="A58" s="185" t="s">
        <v>842</v>
      </c>
      <c r="B58" s="445"/>
      <c r="C58" s="419"/>
      <c r="D58" s="315" t="s">
        <v>979</v>
      </c>
      <c r="E58" s="419"/>
      <c r="F58" s="419"/>
      <c r="G58" s="424"/>
      <c r="H58" s="440" t="s">
        <v>977</v>
      </c>
      <c r="I58" s="440" t="s">
        <v>977</v>
      </c>
      <c r="J58" s="440" t="s">
        <v>977</v>
      </c>
      <c r="K58" s="440" t="s">
        <v>977</v>
      </c>
      <c r="L58" s="517">
        <v>870</v>
      </c>
      <c r="M58" s="440" t="s">
        <v>977</v>
      </c>
      <c r="N58" s="440" t="s">
        <v>977</v>
      </c>
      <c r="O58" s="29">
        <f>L58</f>
        <v>870</v>
      </c>
      <c r="Q58" s="164"/>
      <c r="R58" s="164"/>
      <c r="S58" s="164"/>
      <c r="T58" s="164"/>
      <c r="U58" s="164"/>
      <c r="V58" s="164"/>
    </row>
    <row r="59" spans="1:22" customFormat="1" ht="12.75" customHeight="1" x14ac:dyDescent="0.25">
      <c r="A59" s="185" t="s">
        <v>844</v>
      </c>
      <c r="B59" s="445"/>
      <c r="C59" s="419"/>
      <c r="D59" s="315" t="s">
        <v>980</v>
      </c>
      <c r="E59" s="419"/>
      <c r="F59" s="419"/>
      <c r="G59" s="424"/>
      <c r="H59" s="440" t="s">
        <v>977</v>
      </c>
      <c r="I59" s="440" t="s">
        <v>977</v>
      </c>
      <c r="J59" s="440" t="s">
        <v>977</v>
      </c>
      <c r="K59" s="440" t="s">
        <v>977</v>
      </c>
      <c r="L59" s="517">
        <v>10719</v>
      </c>
      <c r="M59" s="440" t="s">
        <v>977</v>
      </c>
      <c r="N59" s="440" t="s">
        <v>977</v>
      </c>
      <c r="O59" s="29">
        <f>L59</f>
        <v>10719</v>
      </c>
      <c r="Q59" s="164"/>
      <c r="R59" s="164"/>
      <c r="S59" s="164"/>
      <c r="T59" s="164"/>
      <c r="U59" s="164"/>
      <c r="V59" s="164"/>
    </row>
    <row r="60" spans="1:22" customFormat="1" ht="12.75" customHeight="1" x14ac:dyDescent="0.25">
      <c r="A60" s="185" t="s">
        <v>846</v>
      </c>
      <c r="B60" s="445"/>
      <c r="C60" s="419"/>
      <c r="D60" s="315" t="s">
        <v>981</v>
      </c>
      <c r="E60" s="419"/>
      <c r="F60" s="419"/>
      <c r="G60" s="424"/>
      <c r="H60" s="517">
        <v>1</v>
      </c>
      <c r="I60" s="517">
        <v>4237</v>
      </c>
      <c r="J60" s="29">
        <f>SUM(H60:I60)</f>
        <v>4238</v>
      </c>
      <c r="K60" s="440" t="s">
        <v>977</v>
      </c>
      <c r="L60" s="517">
        <v>5175</v>
      </c>
      <c r="M60" s="517">
        <v>0</v>
      </c>
      <c r="N60" s="440" t="s">
        <v>977</v>
      </c>
      <c r="O60" s="29">
        <f>SUM(J60:M60)</f>
        <v>9413</v>
      </c>
    </row>
    <row r="61" spans="1:22" customFormat="1" ht="12.75" customHeight="1" x14ac:dyDescent="0.25">
      <c r="A61" s="185" t="s">
        <v>593</v>
      </c>
      <c r="B61" s="324"/>
      <c r="C61" s="315" t="s">
        <v>827</v>
      </c>
      <c r="D61" s="316"/>
      <c r="E61" s="316"/>
      <c r="F61" s="316"/>
      <c r="G61" s="317"/>
      <c r="H61" s="517">
        <v>72</v>
      </c>
      <c r="I61" s="517">
        <v>8335</v>
      </c>
      <c r="J61" s="29">
        <f>SUM(H61:I61)</f>
        <v>8407</v>
      </c>
      <c r="K61" s="440" t="s">
        <v>977</v>
      </c>
      <c r="L61" s="517">
        <v>13692</v>
      </c>
      <c r="M61" s="517">
        <v>198</v>
      </c>
      <c r="N61" s="440" t="s">
        <v>977</v>
      </c>
      <c r="O61" s="29">
        <f>SUM(J61:M61)</f>
        <v>22297</v>
      </c>
    </row>
    <row r="62" spans="1:22" customFormat="1" ht="12.75" customHeight="1" x14ac:dyDescent="0.25">
      <c r="A62" s="185" t="s">
        <v>595</v>
      </c>
      <c r="B62" s="318" t="s">
        <v>828</v>
      </c>
      <c r="C62" s="319"/>
      <c r="D62" s="319"/>
      <c r="E62" s="319"/>
      <c r="F62" s="319"/>
      <c r="G62" s="320"/>
      <c r="H62" s="299">
        <f>H56+H57+H61</f>
        <v>302</v>
      </c>
      <c r="I62" s="299">
        <f>I56+I57+I61</f>
        <v>37587</v>
      </c>
      <c r="J62" s="299">
        <f>J56+J57+J61</f>
        <v>37889</v>
      </c>
      <c r="K62" s="441" t="s">
        <v>977</v>
      </c>
      <c r="L62" s="299">
        <f>L56+L57+L61</f>
        <v>45286</v>
      </c>
      <c r="M62" s="299">
        <f>M56+M57+M61</f>
        <v>271</v>
      </c>
      <c r="N62" s="441" t="s">
        <v>977</v>
      </c>
      <c r="O62" s="299">
        <f>SUM(J62:M62)</f>
        <v>83446</v>
      </c>
    </row>
    <row r="63" spans="1:22" customFormat="1" ht="12.75" customHeight="1" x14ac:dyDescent="0.25">
      <c r="A63" s="185"/>
      <c r="B63" s="325"/>
      <c r="C63" s="326"/>
      <c r="D63" s="326"/>
      <c r="E63" s="326"/>
      <c r="F63" s="326"/>
      <c r="G63" s="327"/>
      <c r="H63" s="28"/>
      <c r="I63" s="28"/>
      <c r="J63" s="28"/>
      <c r="K63" s="446"/>
      <c r="L63" s="28"/>
      <c r="M63" s="28"/>
      <c r="N63" s="446"/>
      <c r="O63" s="28"/>
    </row>
    <row r="64" spans="1:22" customFormat="1" ht="12.75" customHeight="1" x14ac:dyDescent="0.25">
      <c r="A64" s="185">
        <v>4</v>
      </c>
      <c r="B64" s="311" t="s">
        <v>982</v>
      </c>
      <c r="C64" s="312"/>
      <c r="D64" s="312"/>
      <c r="E64" s="312"/>
      <c r="F64" s="312"/>
      <c r="G64" s="313"/>
      <c r="H64" s="189"/>
      <c r="I64" s="189"/>
      <c r="J64" s="189"/>
      <c r="K64" s="439"/>
      <c r="L64" s="189"/>
      <c r="M64" s="189"/>
      <c r="N64" s="439"/>
      <c r="O64" s="189"/>
    </row>
    <row r="65" spans="1:15" customFormat="1" ht="12.75" customHeight="1" x14ac:dyDescent="0.25">
      <c r="A65" s="185" t="s">
        <v>561</v>
      </c>
      <c r="B65" s="324"/>
      <c r="C65" s="315" t="s">
        <v>983</v>
      </c>
      <c r="D65" s="316"/>
      <c r="E65" s="316"/>
      <c r="F65" s="316"/>
      <c r="G65" s="317"/>
      <c r="H65" s="440" t="s">
        <v>977</v>
      </c>
      <c r="I65" s="517">
        <v>2209</v>
      </c>
      <c r="J65" s="29">
        <f>I65</f>
        <v>2209</v>
      </c>
      <c r="K65" s="440" t="s">
        <v>977</v>
      </c>
      <c r="L65" s="517">
        <v>11829</v>
      </c>
      <c r="M65" s="440" t="s">
        <v>977</v>
      </c>
      <c r="N65" s="197">
        <v>0</v>
      </c>
      <c r="O65" s="29">
        <f>SUM(J65:N65)</f>
        <v>14038</v>
      </c>
    </row>
    <row r="66" spans="1:15" customFormat="1" ht="12.75" customHeight="1" x14ac:dyDescent="0.25">
      <c r="A66" s="185" t="s">
        <v>562</v>
      </c>
      <c r="B66" s="324"/>
      <c r="C66" s="315" t="s">
        <v>984</v>
      </c>
      <c r="D66" s="316"/>
      <c r="E66" s="316"/>
      <c r="F66" s="316"/>
      <c r="G66" s="317"/>
      <c r="H66" s="440" t="s">
        <v>977</v>
      </c>
      <c r="I66" s="517">
        <v>18965</v>
      </c>
      <c r="J66" s="29">
        <f>I66</f>
        <v>18965</v>
      </c>
      <c r="K66" s="24" t="s">
        <v>977</v>
      </c>
      <c r="L66" s="517">
        <v>18597</v>
      </c>
      <c r="M66" s="197">
        <v>20952</v>
      </c>
      <c r="N66" s="197">
        <v>0</v>
      </c>
      <c r="O66" s="29">
        <f>SUM(J66:N66)</f>
        <v>58514</v>
      </c>
    </row>
    <row r="67" spans="1:15" customFormat="1" ht="12.75" customHeight="1" x14ac:dyDescent="0.25">
      <c r="A67" s="185" t="s">
        <v>563</v>
      </c>
      <c r="B67" s="318" t="s">
        <v>985</v>
      </c>
      <c r="C67" s="319"/>
      <c r="D67" s="319"/>
      <c r="E67" s="319"/>
      <c r="F67" s="319"/>
      <c r="G67" s="320"/>
      <c r="H67" s="441" t="s">
        <v>977</v>
      </c>
      <c r="I67" s="204">
        <f>SUM(I65:I66)</f>
        <v>21174</v>
      </c>
      <c r="J67" s="204">
        <f>SUM(J65:J66)</f>
        <v>21174</v>
      </c>
      <c r="K67" s="204" t="s">
        <v>977</v>
      </c>
      <c r="L67" s="204">
        <f>SUM(L65:L66)</f>
        <v>30426</v>
      </c>
      <c r="M67" s="204">
        <f>SUM(M66)</f>
        <v>20952</v>
      </c>
      <c r="N67" s="204">
        <f>SUM(N65:N66)</f>
        <v>0</v>
      </c>
      <c r="O67" s="204">
        <f>SUM(J67:N67)</f>
        <v>72552</v>
      </c>
    </row>
    <row r="68" spans="1:15" customFormat="1" ht="12.75" customHeight="1" x14ac:dyDescent="0.25">
      <c r="A68" s="185"/>
      <c r="B68" s="325"/>
      <c r="C68" s="326"/>
      <c r="D68" s="326"/>
      <c r="E68" s="326"/>
      <c r="F68" s="326"/>
      <c r="G68" s="327"/>
      <c r="H68" s="28"/>
      <c r="I68" s="28"/>
      <c r="J68" s="28"/>
      <c r="K68" s="446"/>
      <c r="L68" s="28"/>
      <c r="M68" s="28"/>
      <c r="N68" s="446"/>
      <c r="O68" s="28"/>
    </row>
    <row r="69" spans="1:15" customFormat="1" ht="12.75" customHeight="1" x14ac:dyDescent="0.25">
      <c r="A69" s="185">
        <v>5</v>
      </c>
      <c r="B69" s="311" t="s">
        <v>920</v>
      </c>
      <c r="C69" s="312"/>
      <c r="D69" s="312"/>
      <c r="E69" s="312"/>
      <c r="F69" s="312"/>
      <c r="G69" s="313"/>
      <c r="H69" s="214"/>
      <c r="I69" s="214"/>
      <c r="J69" s="189"/>
      <c r="K69" s="439"/>
      <c r="L69" s="189"/>
      <c r="M69" s="189"/>
      <c r="N69" s="439"/>
      <c r="O69" s="189"/>
    </row>
    <row r="70" spans="1:15" customFormat="1" ht="12.75" customHeight="1" x14ac:dyDescent="0.25">
      <c r="A70" s="185" t="s">
        <v>675</v>
      </c>
      <c r="B70" s="445"/>
      <c r="C70" s="315" t="s">
        <v>921</v>
      </c>
      <c r="D70" s="419"/>
      <c r="E70" s="419"/>
      <c r="F70" s="419"/>
      <c r="G70" s="424"/>
      <c r="H70" s="440" t="s">
        <v>977</v>
      </c>
      <c r="I70" s="517">
        <v>8658</v>
      </c>
      <c r="J70" s="29">
        <f>I70</f>
        <v>8658</v>
      </c>
      <c r="K70" s="24" t="s">
        <v>977</v>
      </c>
      <c r="L70" s="517">
        <v>29922</v>
      </c>
      <c r="M70" s="517">
        <v>231</v>
      </c>
      <c r="N70" s="197">
        <v>0</v>
      </c>
      <c r="O70" s="29">
        <f>SUM(J70:N70)</f>
        <v>38811</v>
      </c>
    </row>
    <row r="71" spans="1:15" customFormat="1" ht="12.75" customHeight="1" x14ac:dyDescent="0.25">
      <c r="A71" s="185" t="s">
        <v>677</v>
      </c>
      <c r="B71" s="445"/>
      <c r="C71" s="315" t="s">
        <v>922</v>
      </c>
      <c r="D71" s="419"/>
      <c r="E71" s="419"/>
      <c r="F71" s="419"/>
      <c r="G71" s="424"/>
      <c r="H71" s="440" t="s">
        <v>977</v>
      </c>
      <c r="I71" s="517">
        <v>4520</v>
      </c>
      <c r="J71" s="29">
        <f>I71</f>
        <v>4520</v>
      </c>
      <c r="K71" s="24" t="s">
        <v>977</v>
      </c>
      <c r="L71" s="517">
        <v>5354</v>
      </c>
      <c r="M71" s="517">
        <v>0</v>
      </c>
      <c r="N71" s="197">
        <v>0</v>
      </c>
      <c r="O71" s="29">
        <f>SUM(J71:N71)</f>
        <v>9874</v>
      </c>
    </row>
    <row r="72" spans="1:15" customFormat="1" ht="12.75" customHeight="1" x14ac:dyDescent="0.25">
      <c r="A72" s="185" t="s">
        <v>679</v>
      </c>
      <c r="B72" s="318" t="s">
        <v>986</v>
      </c>
      <c r="C72" s="319"/>
      <c r="D72" s="319"/>
      <c r="E72" s="319"/>
      <c r="F72" s="319"/>
      <c r="G72" s="320"/>
      <c r="H72" s="441" t="s">
        <v>977</v>
      </c>
      <c r="I72" s="204">
        <f>SUM(I70:I71)</f>
        <v>13178</v>
      </c>
      <c r="J72" s="299">
        <f>SUM(J70:J71)</f>
        <v>13178</v>
      </c>
      <c r="K72" s="204" t="s">
        <v>977</v>
      </c>
      <c r="L72" s="299">
        <f>SUM(L70:L71)</f>
        <v>35276</v>
      </c>
      <c r="M72" s="299">
        <f>SUM(M70:M71)</f>
        <v>231</v>
      </c>
      <c r="N72" s="204">
        <f>SUM(N70:N71)</f>
        <v>0</v>
      </c>
      <c r="O72" s="299">
        <f>SUM(J72:N72)</f>
        <v>48685</v>
      </c>
    </row>
    <row r="73" spans="1:15" customFormat="1" ht="12.75" customHeight="1" x14ac:dyDescent="0.25">
      <c r="A73" s="185"/>
      <c r="B73" s="325"/>
      <c r="C73" s="326"/>
      <c r="D73" s="326"/>
      <c r="E73" s="326"/>
      <c r="F73" s="326"/>
      <c r="G73" s="327"/>
      <c r="H73" s="28"/>
      <c r="I73" s="28"/>
      <c r="J73" s="28"/>
      <c r="K73" s="446"/>
      <c r="L73" s="28"/>
      <c r="M73" s="28"/>
      <c r="N73" s="446"/>
      <c r="O73" s="28"/>
    </row>
    <row r="74" spans="1:15" customFormat="1" ht="12.75" customHeight="1" x14ac:dyDescent="0.25">
      <c r="A74" s="185">
        <v>6</v>
      </c>
      <c r="B74" s="311" t="s">
        <v>480</v>
      </c>
      <c r="C74" s="312"/>
      <c r="D74" s="312"/>
      <c r="E74" s="312"/>
      <c r="F74" s="312"/>
      <c r="G74" s="313"/>
      <c r="H74" s="214"/>
      <c r="I74" s="214"/>
      <c r="J74" s="189"/>
      <c r="K74" s="439"/>
      <c r="L74" s="189"/>
      <c r="M74" s="189"/>
      <c r="N74" s="439"/>
      <c r="O74" s="189"/>
    </row>
    <row r="75" spans="1:15" customFormat="1" ht="12.75" customHeight="1" x14ac:dyDescent="0.25">
      <c r="A75" s="185" t="s">
        <v>697</v>
      </c>
      <c r="B75" s="259"/>
      <c r="C75" s="447" t="s">
        <v>898</v>
      </c>
      <c r="D75" s="448"/>
      <c r="E75" s="448"/>
      <c r="F75" s="448"/>
      <c r="G75" s="448"/>
      <c r="H75" s="28"/>
      <c r="I75" s="449"/>
      <c r="J75" s="449"/>
      <c r="K75" s="440"/>
      <c r="L75" s="449"/>
      <c r="M75" s="449"/>
      <c r="N75" s="440"/>
      <c r="O75" s="29"/>
    </row>
    <row r="76" spans="1:15" customFormat="1" ht="12.75" customHeight="1" x14ac:dyDescent="0.25">
      <c r="A76" s="185" t="s">
        <v>842</v>
      </c>
      <c r="B76" s="450"/>
      <c r="C76" s="451"/>
      <c r="D76" s="260" t="s">
        <v>899</v>
      </c>
      <c r="E76" s="451"/>
      <c r="F76" s="451"/>
      <c r="G76" s="452"/>
      <c r="H76" s="517">
        <v>9865</v>
      </c>
      <c r="I76" s="517">
        <v>1914</v>
      </c>
      <c r="J76" s="29">
        <f t="shared" ref="J76:J83" si="2">SUM(H76:I76)</f>
        <v>11779</v>
      </c>
      <c r="K76" s="440" t="s">
        <v>977</v>
      </c>
      <c r="L76" s="517">
        <v>11489</v>
      </c>
      <c r="M76" s="517">
        <v>2473</v>
      </c>
      <c r="N76" s="440" t="s">
        <v>977</v>
      </c>
      <c r="O76" s="29">
        <f t="shared" ref="O76:O83" si="3">SUM(J76:M76)</f>
        <v>25741</v>
      </c>
    </row>
    <row r="77" spans="1:15" customFormat="1" ht="12.75" customHeight="1" x14ac:dyDescent="0.25">
      <c r="A77" s="185" t="s">
        <v>844</v>
      </c>
      <c r="B77" s="450"/>
      <c r="C77" s="451"/>
      <c r="D77" s="260" t="s">
        <v>900</v>
      </c>
      <c r="E77" s="451"/>
      <c r="F77" s="451"/>
      <c r="G77" s="452"/>
      <c r="H77" s="517">
        <v>10940</v>
      </c>
      <c r="I77" s="517">
        <v>4396</v>
      </c>
      <c r="J77" s="29">
        <f t="shared" si="2"/>
        <v>15336</v>
      </c>
      <c r="K77" s="440" t="s">
        <v>977</v>
      </c>
      <c r="L77" s="517">
        <v>16373</v>
      </c>
      <c r="M77" s="517">
        <v>1457</v>
      </c>
      <c r="N77" s="440" t="s">
        <v>977</v>
      </c>
      <c r="O77" s="29">
        <f t="shared" si="3"/>
        <v>33166</v>
      </c>
    </row>
    <row r="78" spans="1:15" customFormat="1" ht="12.75" customHeight="1" x14ac:dyDescent="0.25">
      <c r="A78" s="185" t="s">
        <v>846</v>
      </c>
      <c r="B78" s="450"/>
      <c r="C78" s="451"/>
      <c r="D78" s="260" t="s">
        <v>901</v>
      </c>
      <c r="E78" s="451"/>
      <c r="F78" s="451"/>
      <c r="G78" s="452"/>
      <c r="H78" s="517">
        <v>2192</v>
      </c>
      <c r="I78" s="517">
        <v>1025</v>
      </c>
      <c r="J78" s="29">
        <f t="shared" si="2"/>
        <v>3217</v>
      </c>
      <c r="K78" s="440" t="s">
        <v>977</v>
      </c>
      <c r="L78" s="517">
        <v>1875</v>
      </c>
      <c r="M78" s="517">
        <v>94</v>
      </c>
      <c r="N78" s="440" t="s">
        <v>977</v>
      </c>
      <c r="O78" s="29">
        <f t="shared" si="3"/>
        <v>5186</v>
      </c>
    </row>
    <row r="79" spans="1:15" customFormat="1" ht="12.75" customHeight="1" x14ac:dyDescent="0.25">
      <c r="A79" s="185" t="s">
        <v>848</v>
      </c>
      <c r="B79" s="450"/>
      <c r="C79" s="451"/>
      <c r="D79" s="260" t="s">
        <v>902</v>
      </c>
      <c r="E79" s="451"/>
      <c r="F79" s="451"/>
      <c r="G79" s="452"/>
      <c r="H79" s="517">
        <v>6499</v>
      </c>
      <c r="I79" s="517">
        <v>1044</v>
      </c>
      <c r="J79" s="29">
        <f t="shared" si="2"/>
        <v>7543</v>
      </c>
      <c r="K79" s="440" t="s">
        <v>977</v>
      </c>
      <c r="L79" s="517">
        <v>9835</v>
      </c>
      <c r="M79" s="517">
        <v>2923</v>
      </c>
      <c r="N79" s="440" t="s">
        <v>977</v>
      </c>
      <c r="O79" s="29">
        <f t="shared" si="3"/>
        <v>20301</v>
      </c>
    </row>
    <row r="80" spans="1:15" customFormat="1" ht="12.75" customHeight="1" x14ac:dyDescent="0.25">
      <c r="A80" s="185" t="s">
        <v>850</v>
      </c>
      <c r="B80" s="450"/>
      <c r="C80" s="451"/>
      <c r="D80" s="260" t="s">
        <v>903</v>
      </c>
      <c r="E80" s="451"/>
      <c r="F80" s="451"/>
      <c r="G80" s="452"/>
      <c r="H80" s="517">
        <v>1065</v>
      </c>
      <c r="I80" s="517">
        <v>299</v>
      </c>
      <c r="J80" s="29">
        <f t="shared" si="2"/>
        <v>1364</v>
      </c>
      <c r="K80" s="440" t="s">
        <v>977</v>
      </c>
      <c r="L80" s="517">
        <v>3621</v>
      </c>
      <c r="M80" s="517">
        <v>0</v>
      </c>
      <c r="N80" s="440" t="s">
        <v>977</v>
      </c>
      <c r="O80" s="29">
        <f t="shared" si="3"/>
        <v>4985</v>
      </c>
    </row>
    <row r="81" spans="1:15" customFormat="1" ht="12.75" customHeight="1" x14ac:dyDescent="0.25">
      <c r="A81" s="185" t="s">
        <v>852</v>
      </c>
      <c r="B81" s="450"/>
      <c r="C81" s="451"/>
      <c r="D81" s="260" t="s">
        <v>904</v>
      </c>
      <c r="E81" s="451"/>
      <c r="F81" s="451"/>
      <c r="G81" s="452"/>
      <c r="H81" s="517">
        <v>398</v>
      </c>
      <c r="I81" s="517">
        <v>160</v>
      </c>
      <c r="J81" s="29">
        <f t="shared" si="2"/>
        <v>558</v>
      </c>
      <c r="K81" s="440" t="s">
        <v>977</v>
      </c>
      <c r="L81" s="517">
        <v>758</v>
      </c>
      <c r="M81" s="517">
        <v>0</v>
      </c>
      <c r="N81" s="440" t="s">
        <v>977</v>
      </c>
      <c r="O81" s="29">
        <f t="shared" si="3"/>
        <v>1316</v>
      </c>
    </row>
    <row r="82" spans="1:15" customFormat="1" ht="12.75" customHeight="1" x14ac:dyDescent="0.25">
      <c r="A82" s="185" t="s">
        <v>854</v>
      </c>
      <c r="B82" s="450"/>
      <c r="C82" s="451"/>
      <c r="D82" s="260" t="s">
        <v>905</v>
      </c>
      <c r="E82" s="451"/>
      <c r="F82" s="451"/>
      <c r="G82" s="452"/>
      <c r="H82" s="517">
        <v>2377</v>
      </c>
      <c r="I82" s="517">
        <v>464</v>
      </c>
      <c r="J82" s="29">
        <f t="shared" si="2"/>
        <v>2841</v>
      </c>
      <c r="K82" s="440" t="s">
        <v>977</v>
      </c>
      <c r="L82" s="517">
        <v>1261</v>
      </c>
      <c r="M82" s="517">
        <v>1343</v>
      </c>
      <c r="N82" s="440" t="s">
        <v>977</v>
      </c>
      <c r="O82" s="29">
        <f t="shared" si="3"/>
        <v>5445</v>
      </c>
    </row>
    <row r="83" spans="1:15" customFormat="1" ht="12.75" customHeight="1" x14ac:dyDescent="0.25">
      <c r="A83" s="185" t="s">
        <v>859</v>
      </c>
      <c r="B83" s="450"/>
      <c r="C83" s="451"/>
      <c r="D83" s="260" t="s">
        <v>417</v>
      </c>
      <c r="E83" s="451"/>
      <c r="F83" s="451"/>
      <c r="G83" s="452"/>
      <c r="H83" s="517">
        <v>609</v>
      </c>
      <c r="I83" s="517">
        <v>48</v>
      </c>
      <c r="J83" s="29">
        <f t="shared" si="2"/>
        <v>657</v>
      </c>
      <c r="K83" s="440" t="s">
        <v>977</v>
      </c>
      <c r="L83" s="517">
        <v>241</v>
      </c>
      <c r="M83" s="517">
        <v>70</v>
      </c>
      <c r="N83" s="440" t="s">
        <v>977</v>
      </c>
      <c r="O83" s="29">
        <f t="shared" si="3"/>
        <v>968</v>
      </c>
    </row>
    <row r="84" spans="1:15" customFormat="1" ht="12.75" customHeight="1" x14ac:dyDescent="0.25">
      <c r="A84" s="185" t="s">
        <v>870</v>
      </c>
      <c r="B84" s="318"/>
      <c r="C84" s="319" t="s">
        <v>987</v>
      </c>
      <c r="D84" s="319"/>
      <c r="E84" s="319"/>
      <c r="F84" s="319"/>
      <c r="G84" s="320"/>
      <c r="H84" s="204">
        <f>SUM(H76:H83)</f>
        <v>33945</v>
      </c>
      <c r="I84" s="204">
        <f>SUM(I76:I83)</f>
        <v>9350</v>
      </c>
      <c r="J84" s="204">
        <f>SUM(J76:J83)</f>
        <v>43295</v>
      </c>
      <c r="K84" s="204" t="s">
        <v>977</v>
      </c>
      <c r="L84" s="204">
        <f>SUM(L76:L83)</f>
        <v>45453</v>
      </c>
      <c r="M84" s="204">
        <f>SUM(M76:M83)</f>
        <v>8360</v>
      </c>
      <c r="N84" s="204" t="s">
        <v>977</v>
      </c>
      <c r="O84" s="204">
        <f>SUM(O76:O83)</f>
        <v>97108</v>
      </c>
    </row>
    <row r="85" spans="1:15" customFormat="1" ht="12.75" customHeight="1" x14ac:dyDescent="0.25">
      <c r="A85" s="185" t="s">
        <v>699</v>
      </c>
      <c r="B85" s="259"/>
      <c r="C85" s="260" t="s">
        <v>727</v>
      </c>
      <c r="D85" s="261"/>
      <c r="E85" s="261"/>
      <c r="F85" s="261"/>
      <c r="G85" s="262"/>
      <c r="H85" s="517">
        <v>20070</v>
      </c>
      <c r="I85" s="517">
        <v>5450</v>
      </c>
      <c r="J85" s="29">
        <f t="shared" ref="J85:J96" si="4">SUM(H85:I85)</f>
        <v>25520</v>
      </c>
      <c r="K85" s="440" t="s">
        <v>977</v>
      </c>
      <c r="L85" s="517">
        <v>21037</v>
      </c>
      <c r="M85" s="517">
        <v>1133</v>
      </c>
      <c r="N85" s="440" t="s">
        <v>977</v>
      </c>
      <c r="O85" s="29">
        <f t="shared" ref="O85:O96" si="5">SUM(J85:M85)</f>
        <v>47690</v>
      </c>
    </row>
    <row r="86" spans="1:15" customFormat="1" ht="12.75" customHeight="1" x14ac:dyDescent="0.25">
      <c r="A86" s="185" t="s">
        <v>701</v>
      </c>
      <c r="B86" s="259"/>
      <c r="C86" s="260" t="s">
        <v>728</v>
      </c>
      <c r="D86" s="261"/>
      <c r="E86" s="261"/>
      <c r="F86" s="261"/>
      <c r="G86" s="262"/>
      <c r="H86" s="517">
        <v>188</v>
      </c>
      <c r="I86" s="517">
        <v>15</v>
      </c>
      <c r="J86" s="29">
        <f t="shared" si="4"/>
        <v>203</v>
      </c>
      <c r="K86" s="440" t="s">
        <v>977</v>
      </c>
      <c r="L86" s="517">
        <v>194</v>
      </c>
      <c r="M86" s="517">
        <v>0</v>
      </c>
      <c r="N86" s="440" t="s">
        <v>977</v>
      </c>
      <c r="O86" s="29">
        <f t="shared" si="5"/>
        <v>397</v>
      </c>
    </row>
    <row r="87" spans="1:15" x14ac:dyDescent="0.2">
      <c r="A87" s="185" t="s">
        <v>703</v>
      </c>
      <c r="B87" s="259"/>
      <c r="C87" s="260" t="s">
        <v>729</v>
      </c>
      <c r="D87" s="261"/>
      <c r="E87" s="261"/>
      <c r="F87" s="261"/>
      <c r="G87" s="262"/>
      <c r="H87" s="517">
        <v>4133</v>
      </c>
      <c r="I87" s="517">
        <v>3271</v>
      </c>
      <c r="J87" s="29">
        <f t="shared" si="4"/>
        <v>7404</v>
      </c>
      <c r="K87" s="440" t="s">
        <v>977</v>
      </c>
      <c r="L87" s="517">
        <v>9788</v>
      </c>
      <c r="M87" s="517">
        <v>396</v>
      </c>
      <c r="N87" s="440" t="s">
        <v>977</v>
      </c>
      <c r="O87" s="29">
        <f t="shared" si="5"/>
        <v>17588</v>
      </c>
    </row>
    <row r="88" spans="1:15" x14ac:dyDescent="0.2">
      <c r="A88" s="185" t="s">
        <v>705</v>
      </c>
      <c r="B88" s="259"/>
      <c r="C88" s="260" t="s">
        <v>731</v>
      </c>
      <c r="D88" s="261"/>
      <c r="E88" s="261"/>
      <c r="F88" s="261"/>
      <c r="G88" s="262"/>
      <c r="H88" s="517">
        <v>1386</v>
      </c>
      <c r="I88" s="517">
        <v>1206</v>
      </c>
      <c r="J88" s="29">
        <f t="shared" si="4"/>
        <v>2592</v>
      </c>
      <c r="K88" s="440" t="s">
        <v>977</v>
      </c>
      <c r="L88" s="517">
        <v>4405</v>
      </c>
      <c r="M88" s="517">
        <v>33</v>
      </c>
      <c r="N88" s="440" t="s">
        <v>977</v>
      </c>
      <c r="O88" s="29">
        <f t="shared" si="5"/>
        <v>7030</v>
      </c>
    </row>
    <row r="89" spans="1:15" x14ac:dyDescent="0.2">
      <c r="A89" s="185" t="s">
        <v>707</v>
      </c>
      <c r="B89" s="259"/>
      <c r="C89" s="164" t="s">
        <v>732</v>
      </c>
      <c r="D89" s="261"/>
      <c r="E89" s="261"/>
      <c r="F89" s="261"/>
      <c r="G89" s="262"/>
      <c r="H89" s="517">
        <v>3849</v>
      </c>
      <c r="I89" s="517">
        <v>1232</v>
      </c>
      <c r="J89" s="29">
        <f t="shared" si="4"/>
        <v>5081</v>
      </c>
      <c r="K89" s="440" t="s">
        <v>977</v>
      </c>
      <c r="L89" s="517">
        <v>2855</v>
      </c>
      <c r="M89" s="517">
        <v>266</v>
      </c>
      <c r="N89" s="440" t="s">
        <v>977</v>
      </c>
      <c r="O89" s="29">
        <f t="shared" si="5"/>
        <v>8202</v>
      </c>
    </row>
    <row r="90" spans="1:15" x14ac:dyDescent="0.2">
      <c r="A90" s="185" t="s">
        <v>709</v>
      </c>
      <c r="B90" s="259"/>
      <c r="C90" s="260" t="s">
        <v>733</v>
      </c>
      <c r="D90" s="261"/>
      <c r="E90" s="261"/>
      <c r="F90" s="261"/>
      <c r="G90" s="262"/>
      <c r="H90" s="517">
        <v>15334</v>
      </c>
      <c r="I90" s="517">
        <v>1679</v>
      </c>
      <c r="J90" s="29">
        <f t="shared" si="4"/>
        <v>17013</v>
      </c>
      <c r="K90" s="440" t="s">
        <v>977</v>
      </c>
      <c r="L90" s="517">
        <v>7481</v>
      </c>
      <c r="M90" s="517">
        <v>327</v>
      </c>
      <c r="N90" s="440" t="s">
        <v>977</v>
      </c>
      <c r="O90" s="29">
        <f t="shared" si="5"/>
        <v>24821</v>
      </c>
    </row>
    <row r="91" spans="1:15" x14ac:dyDescent="0.2">
      <c r="A91" s="185" t="s">
        <v>711</v>
      </c>
      <c r="B91" s="259"/>
      <c r="C91" s="260" t="s">
        <v>734</v>
      </c>
      <c r="D91" s="261"/>
      <c r="E91" s="261"/>
      <c r="F91" s="261"/>
      <c r="G91" s="262"/>
      <c r="H91" s="517">
        <v>62</v>
      </c>
      <c r="I91" s="517">
        <v>11</v>
      </c>
      <c r="J91" s="29">
        <f t="shared" si="4"/>
        <v>73</v>
      </c>
      <c r="K91" s="440" t="s">
        <v>977</v>
      </c>
      <c r="L91" s="517">
        <v>63</v>
      </c>
      <c r="M91" s="517">
        <v>0</v>
      </c>
      <c r="N91" s="440" t="s">
        <v>977</v>
      </c>
      <c r="O91" s="29">
        <f t="shared" si="5"/>
        <v>136</v>
      </c>
    </row>
    <row r="92" spans="1:15" x14ac:dyDescent="0.2">
      <c r="A92" s="185" t="s">
        <v>988</v>
      </c>
      <c r="B92" s="259"/>
      <c r="C92" s="260" t="s">
        <v>735</v>
      </c>
      <c r="D92" s="261"/>
      <c r="E92" s="261"/>
      <c r="F92" s="261"/>
      <c r="G92" s="262"/>
      <c r="H92" s="517">
        <v>39</v>
      </c>
      <c r="I92" s="517">
        <v>0</v>
      </c>
      <c r="J92" s="29">
        <f t="shared" si="4"/>
        <v>39</v>
      </c>
      <c r="K92" s="440" t="s">
        <v>977</v>
      </c>
      <c r="L92" s="517">
        <v>139</v>
      </c>
      <c r="M92" s="517">
        <v>20</v>
      </c>
      <c r="N92" s="440" t="s">
        <v>977</v>
      </c>
      <c r="O92" s="29">
        <f t="shared" si="5"/>
        <v>198</v>
      </c>
    </row>
    <row r="93" spans="1:15" x14ac:dyDescent="0.2">
      <c r="A93" s="185" t="s">
        <v>989</v>
      </c>
      <c r="B93" s="259"/>
      <c r="C93" s="260" t="s">
        <v>736</v>
      </c>
      <c r="D93" s="261"/>
      <c r="E93" s="261"/>
      <c r="F93" s="261"/>
      <c r="G93" s="262"/>
      <c r="H93" s="517">
        <v>753</v>
      </c>
      <c r="I93" s="517">
        <v>104</v>
      </c>
      <c r="J93" s="29">
        <f t="shared" si="4"/>
        <v>857</v>
      </c>
      <c r="K93" s="440" t="s">
        <v>977</v>
      </c>
      <c r="L93" s="517">
        <v>1335</v>
      </c>
      <c r="M93" s="517">
        <v>0</v>
      </c>
      <c r="N93" s="440" t="s">
        <v>977</v>
      </c>
      <c r="O93" s="29">
        <f t="shared" si="5"/>
        <v>2192</v>
      </c>
    </row>
    <row r="94" spans="1:15" x14ac:dyDescent="0.2">
      <c r="A94" s="185" t="s">
        <v>990</v>
      </c>
      <c r="B94" s="259"/>
      <c r="C94" s="260" t="s">
        <v>737</v>
      </c>
      <c r="D94" s="261"/>
      <c r="E94" s="261"/>
      <c r="F94" s="261"/>
      <c r="G94" s="262"/>
      <c r="H94" s="517">
        <v>795</v>
      </c>
      <c r="I94" s="517">
        <v>182</v>
      </c>
      <c r="J94" s="29">
        <f t="shared" si="4"/>
        <v>977</v>
      </c>
      <c r="K94" s="440" t="s">
        <v>977</v>
      </c>
      <c r="L94" s="517">
        <v>1111</v>
      </c>
      <c r="M94" s="517">
        <v>9</v>
      </c>
      <c r="N94" s="440" t="s">
        <v>977</v>
      </c>
      <c r="O94" s="29">
        <f t="shared" si="5"/>
        <v>2097</v>
      </c>
    </row>
    <row r="95" spans="1:15" x14ac:dyDescent="0.2">
      <c r="A95" s="185" t="s">
        <v>991</v>
      </c>
      <c r="B95" s="259"/>
      <c r="C95" s="260" t="s">
        <v>738</v>
      </c>
      <c r="D95" s="261"/>
      <c r="E95" s="261"/>
      <c r="F95" s="261"/>
      <c r="G95" s="262"/>
      <c r="H95" s="517">
        <v>1002</v>
      </c>
      <c r="I95" s="517">
        <v>382</v>
      </c>
      <c r="J95" s="29">
        <f t="shared" si="4"/>
        <v>1384</v>
      </c>
      <c r="K95" s="440" t="s">
        <v>977</v>
      </c>
      <c r="L95" s="517">
        <v>1498</v>
      </c>
      <c r="M95" s="517">
        <v>0</v>
      </c>
      <c r="N95" s="440" t="s">
        <v>977</v>
      </c>
      <c r="O95" s="29">
        <f t="shared" si="5"/>
        <v>2882</v>
      </c>
    </row>
    <row r="96" spans="1:15" x14ac:dyDescent="0.2">
      <c r="A96" s="185" t="s">
        <v>992</v>
      </c>
      <c r="B96" s="259"/>
      <c r="C96" s="260" t="s">
        <v>739</v>
      </c>
      <c r="D96" s="261"/>
      <c r="E96" s="261"/>
      <c r="F96" s="261"/>
      <c r="G96" s="262"/>
      <c r="H96" s="517">
        <v>938</v>
      </c>
      <c r="I96" s="517">
        <v>157</v>
      </c>
      <c r="J96" s="29">
        <f t="shared" si="4"/>
        <v>1095</v>
      </c>
      <c r="K96" s="440" t="s">
        <v>977</v>
      </c>
      <c r="L96" s="517">
        <v>1024</v>
      </c>
      <c r="M96" s="517">
        <v>0</v>
      </c>
      <c r="N96" s="440" t="s">
        <v>977</v>
      </c>
      <c r="O96" s="29">
        <f t="shared" si="5"/>
        <v>2119</v>
      </c>
    </row>
    <row r="97" spans="1:15" x14ac:dyDescent="0.2">
      <c r="A97" s="185" t="s">
        <v>993</v>
      </c>
      <c r="B97" s="318" t="s">
        <v>829</v>
      </c>
      <c r="C97" s="319"/>
      <c r="D97" s="319"/>
      <c r="E97" s="319"/>
      <c r="F97" s="319"/>
      <c r="G97" s="320"/>
      <c r="H97" s="204">
        <f>SUM(H84:H96)</f>
        <v>82494</v>
      </c>
      <c r="I97" s="204">
        <f>SUM(I84:I96)</f>
        <v>23039</v>
      </c>
      <c r="J97" s="204">
        <f>SUM(J84:J96)</f>
        <v>105533</v>
      </c>
      <c r="K97" s="204" t="s">
        <v>977</v>
      </c>
      <c r="L97" s="204">
        <f>SUM(L84:L96)</f>
        <v>96383</v>
      </c>
      <c r="M97" s="204">
        <f>SUM(M84:M96)</f>
        <v>10544</v>
      </c>
      <c r="N97" s="204" t="s">
        <v>977</v>
      </c>
      <c r="O97" s="204">
        <f>SUM(O84:O96)</f>
        <v>212460</v>
      </c>
    </row>
    <row r="98" spans="1:15" x14ac:dyDescent="0.2">
      <c r="A98" s="185"/>
      <c r="B98" s="16"/>
      <c r="C98" s="316"/>
      <c r="D98" s="316"/>
      <c r="E98" s="316"/>
      <c r="F98" s="316"/>
      <c r="G98" s="30"/>
      <c r="H98" s="28"/>
      <c r="I98" s="28"/>
      <c r="J98" s="28"/>
      <c r="K98" s="28"/>
      <c r="L98" s="28"/>
      <c r="M98" s="28"/>
      <c r="N98" s="446"/>
      <c r="O98" s="28"/>
    </row>
    <row r="99" spans="1:15" x14ac:dyDescent="0.2">
      <c r="A99" s="185">
        <v>7</v>
      </c>
      <c r="B99" s="311" t="s">
        <v>984</v>
      </c>
      <c r="C99" s="312"/>
      <c r="D99" s="312"/>
      <c r="E99" s="312"/>
      <c r="F99" s="312"/>
      <c r="G99" s="313"/>
      <c r="H99" s="189"/>
      <c r="I99" s="189"/>
      <c r="J99" s="189"/>
      <c r="K99" s="189"/>
      <c r="L99" s="189"/>
      <c r="M99" s="189"/>
      <c r="N99" s="439"/>
      <c r="O99" s="189"/>
    </row>
    <row r="100" spans="1:15" x14ac:dyDescent="0.2">
      <c r="A100" s="185" t="s">
        <v>605</v>
      </c>
      <c r="B100" s="324"/>
      <c r="C100" s="315" t="s">
        <v>994</v>
      </c>
      <c r="D100" s="316"/>
      <c r="E100" s="316"/>
      <c r="F100" s="316"/>
      <c r="G100" s="317"/>
      <c r="H100" s="517">
        <v>0</v>
      </c>
      <c r="I100" s="517">
        <v>11740</v>
      </c>
      <c r="J100" s="29">
        <f>SUM(H100:I100)</f>
        <v>11740</v>
      </c>
      <c r="K100" s="440" t="s">
        <v>977</v>
      </c>
      <c r="L100" s="197">
        <v>0</v>
      </c>
      <c r="M100" s="440" t="s">
        <v>977</v>
      </c>
      <c r="N100" s="197">
        <v>6008</v>
      </c>
      <c r="O100" s="29">
        <f>SUM(J100:N100)</f>
        <v>17748</v>
      </c>
    </row>
    <row r="101" spans="1:15" x14ac:dyDescent="0.2">
      <c r="A101" s="185" t="s">
        <v>606</v>
      </c>
      <c r="B101" s="324"/>
      <c r="C101" s="315" t="s">
        <v>995</v>
      </c>
      <c r="D101" s="316"/>
      <c r="E101" s="316"/>
      <c r="F101" s="316"/>
      <c r="G101" s="317"/>
      <c r="H101" s="517">
        <v>0</v>
      </c>
      <c r="I101" s="517">
        <v>3014</v>
      </c>
      <c r="J101" s="29">
        <f>SUM(H101:I101)</f>
        <v>3014</v>
      </c>
      <c r="K101" s="197">
        <v>0</v>
      </c>
      <c r="L101" s="197">
        <v>9702</v>
      </c>
      <c r="M101" s="197">
        <v>0</v>
      </c>
      <c r="N101" s="197">
        <v>6749</v>
      </c>
      <c r="O101" s="29">
        <f>SUM(J101:N101)</f>
        <v>19465</v>
      </c>
    </row>
    <row r="102" spans="1:15" x14ac:dyDescent="0.2">
      <c r="A102" s="185" t="s">
        <v>607</v>
      </c>
      <c r="B102" s="318" t="s">
        <v>996</v>
      </c>
      <c r="C102" s="319"/>
      <c r="D102" s="319"/>
      <c r="E102" s="319"/>
      <c r="F102" s="319"/>
      <c r="G102" s="320"/>
      <c r="H102" s="299">
        <f t="shared" ref="H102:N102" si="6">SUM(H100:H101)</f>
        <v>0</v>
      </c>
      <c r="I102" s="299">
        <f t="shared" si="6"/>
        <v>14754</v>
      </c>
      <c r="J102" s="299">
        <f t="shared" si="6"/>
        <v>14754</v>
      </c>
      <c r="K102" s="299">
        <f t="shared" si="6"/>
        <v>0</v>
      </c>
      <c r="L102" s="299">
        <f t="shared" si="6"/>
        <v>9702</v>
      </c>
      <c r="M102" s="299">
        <f t="shared" si="6"/>
        <v>0</v>
      </c>
      <c r="N102" s="299">
        <f t="shared" si="6"/>
        <v>12757</v>
      </c>
      <c r="O102" s="299">
        <f>SUM(J102:N102)</f>
        <v>37213</v>
      </c>
    </row>
    <row r="103" spans="1:15" x14ac:dyDescent="0.2">
      <c r="A103" s="185"/>
      <c r="B103" s="325"/>
      <c r="C103" s="326"/>
      <c r="D103" s="326"/>
      <c r="E103" s="326"/>
      <c r="F103" s="326"/>
      <c r="G103" s="327"/>
      <c r="H103" s="28"/>
      <c r="I103" s="28"/>
      <c r="J103" s="28"/>
      <c r="K103" s="28"/>
      <c r="L103" s="28"/>
      <c r="M103" s="28"/>
      <c r="N103" s="446"/>
      <c r="O103" s="28"/>
    </row>
    <row r="104" spans="1:15" x14ac:dyDescent="0.2">
      <c r="A104" s="185">
        <v>8</v>
      </c>
      <c r="B104" s="318" t="s">
        <v>503</v>
      </c>
      <c r="C104" s="319"/>
      <c r="D104" s="319"/>
      <c r="E104" s="319"/>
      <c r="F104" s="319"/>
      <c r="G104" s="320"/>
      <c r="H104" s="299">
        <f>SUM(H51,H53,H62,H97,H102)</f>
        <v>256920</v>
      </c>
      <c r="I104" s="299">
        <f>SUM(I51,I53,I62,I67,I72,I97,I102)</f>
        <v>220969</v>
      </c>
      <c r="J104" s="299">
        <f>SUM(J51,J53,J62,J67,J72,J97,J102)</f>
        <v>477889</v>
      </c>
      <c r="K104" s="299">
        <f>SUM(K102)</f>
        <v>0</v>
      </c>
      <c r="L104" s="299">
        <f>SUM(L51,L53,L62,L67,L72,L97,L102)</f>
        <v>313061</v>
      </c>
      <c r="M104" s="299">
        <f>SUM(M51,M53,M62,M67,M72,M97,M102)</f>
        <v>40286</v>
      </c>
      <c r="N104" s="299">
        <f>N67+N72+N102</f>
        <v>12757</v>
      </c>
      <c r="O104" s="299">
        <f>SUM(J104:N104)</f>
        <v>843993</v>
      </c>
    </row>
  </sheetData>
  <sheetProtection algorithmName="SHA-512" hashValue="QsrLsyaXAaeyCPpAllBVRsEyRUHE4UGHKnVJpfY0DgzaZGHfzkTA9D5CSrCzLqMGj2bLMnz4YNVn7jJDcAzoPw==" saltValue="hlRT9bxLEA/CZVoxbK2HVA==" spinCount="100000" sheet="1" objects="1" scenarios="1"/>
  <mergeCells count="1">
    <mergeCell ref="H1:O1"/>
  </mergeCells>
  <dataValidations count="23">
    <dataValidation type="whole" operator="greaterThan" allowBlank="1" showInputMessage="1" showErrorMessage="1" errorTitle="Whole numbers only allowed" error="All monies should be independently rounded to the nearest £1,000." sqref="H76:I83">
      <formula1>-99999999</formula1>
    </dataValidation>
    <dataValidation type="whole" operator="greaterThan" allowBlank="1" showInputMessage="1" showErrorMessage="1" errorTitle="Whole numbers only allowed" error="All monies should be independently rounded to the nearest £1,000." sqref="H85:I96">
      <formula1>-99999999</formula1>
    </dataValidation>
    <dataValidation type="whole" operator="greaterThan" allowBlank="1" showInputMessage="1" showErrorMessage="1" errorTitle="Whole numbers only allowed" error="All monies should be independently rounded to the nearest £1,000." sqref="L85:M96">
      <formula1>-99999999</formula1>
    </dataValidation>
    <dataValidation type="whole" operator="greaterThan" allowBlank="1" showInputMessage="1" showErrorMessage="1" errorTitle="Whole numbers only allowed" error="All monies should be independently rounded to the nearest £1,000." sqref="L76:M83">
      <formula1>-99999999</formula1>
    </dataValidation>
    <dataValidation type="whole" operator="greaterThan" allowBlank="1" showInputMessage="1" showErrorMessage="1" errorTitle="Whole numbers only allowed" error="All monies should be independently rounded to the nearest £1,000." sqref="H100:I101">
      <formula1>-99999999</formula1>
    </dataValidation>
    <dataValidation type="whole" operator="greaterThan" allowBlank="1" showInputMessage="1" showErrorMessage="1" errorTitle="Whole numbers only allowed" error="All monies should be independently rounded to the nearest £1,000." sqref="K101:N101">
      <formula1>-99999999</formula1>
    </dataValidation>
    <dataValidation type="whole" operator="greaterThan" allowBlank="1" showInputMessage="1" showErrorMessage="1" errorTitle="Whole numbers only allowed" error="All monies should be independently rounded to the nearest £1,000." sqref="N100">
      <formula1>-99999999</formula1>
    </dataValidation>
    <dataValidation type="whole" operator="greaterThan" allowBlank="1" showInputMessage="1" showErrorMessage="1" errorTitle="Whole numbers only allowed" error="All monies should be independently rounded to the nearest £1,000." sqref="H6:I50">
      <formula1>-99999999</formula1>
    </dataValidation>
    <dataValidation type="whole" operator="greaterThan" allowBlank="1" showInputMessage="1" showErrorMessage="1" errorTitle="Whole numbers only allowed" error="All monies should be independently rounded to the nearest £1,000." sqref="L6:M50">
      <formula1>-99999999</formula1>
    </dataValidation>
    <dataValidation type="whole" operator="greaterThan" allowBlank="1" showInputMessage="1" showErrorMessage="1" errorTitle="Whole numbers only allowed" error="All monies should be independently rounded to the nearest £1,000." sqref="H53:I53">
      <formula1>-99999999</formula1>
    </dataValidation>
    <dataValidation type="whole" operator="greaterThan" allowBlank="1" showInputMessage="1" showErrorMessage="1" errorTitle="Whole numbers only allowed" error="All monies should be independently rounded to the nearest £1,000." sqref="L53:M53">
      <formula1>-99999999</formula1>
    </dataValidation>
    <dataValidation type="whole" operator="greaterThan" allowBlank="1" showInputMessage="1" showErrorMessage="1" errorTitle="Whole numbers only allowed" error="All monies should be independently rounded to the nearest £1,000." sqref="H56:I56">
      <formula1>-99999999</formula1>
    </dataValidation>
    <dataValidation type="whole" operator="greaterThan" allowBlank="1" showInputMessage="1" showErrorMessage="1" errorTitle="Whole numbers only allowed" error="All monies should be independently rounded to the nearest £1,000." sqref="L56:M56">
      <formula1>-99999999</formula1>
    </dataValidation>
    <dataValidation type="whole" operator="greaterThan" allowBlank="1" showInputMessage="1" showErrorMessage="1" errorTitle="Whole numbers only allowed" error="All monies should be independently rounded to the nearest £1,000." sqref="H60:I61">
      <formula1>-99999999</formula1>
    </dataValidation>
    <dataValidation type="whole" operator="greaterThan" allowBlank="1" showInputMessage="1" showErrorMessage="1" errorTitle="Whole numbers only allowed" error="All monies should be independently rounded to the nearest £1,000." sqref="L58:L61">
      <formula1>-99999999</formula1>
    </dataValidation>
    <dataValidation type="whole" operator="greaterThan" allowBlank="1" showInputMessage="1" showErrorMessage="1" errorTitle="Whole numbers only allowed" error="All monies should be independently rounded to the nearest £1,000." sqref="M60:M61">
      <formula1>-99999999</formula1>
    </dataValidation>
    <dataValidation type="whole" operator="greaterThan" allowBlank="1" showInputMessage="1" showErrorMessage="1" errorTitle="Whole numbers only allowed" error="All monies should be independently rounded to the nearest £1,000." sqref="I65:I66">
      <formula1>-99999999</formula1>
    </dataValidation>
    <dataValidation type="whole" operator="greaterThan" allowBlank="1" showInputMessage="1" showErrorMessage="1" errorTitle="Whole numbers only allowed" error="All monies should be independently rounded to the nearest £1,000." sqref="L65:L66">
      <formula1>-99999999</formula1>
    </dataValidation>
    <dataValidation type="whole" operator="greaterThan" allowBlank="1" showInputMessage="1" showErrorMessage="1" errorTitle="Whole numbers only allowed" error="All monies should be independently rounded to the nearest £1,000." sqref="M66:N66">
      <formula1>-99999999</formula1>
    </dataValidation>
    <dataValidation type="whole" operator="greaterThan" allowBlank="1" showInputMessage="1" showErrorMessage="1" errorTitle="Whole numbers only allowed" error="All monies should be independently rounded to the nearest £1,000." sqref="I70:I71">
      <formula1>-99999999</formula1>
    </dataValidation>
    <dataValidation type="whole" operator="greaterThan" allowBlank="1" showInputMessage="1" showErrorMessage="1" errorTitle="Whole numbers only allowed" error="All monies should be independently rounded to the nearest £1,000." sqref="L100">
      <formula1>-99999999</formula1>
    </dataValidation>
    <dataValidation type="whole" operator="greaterThan" allowBlank="1" showInputMessage="1" showErrorMessage="1" errorTitle="Whole numbers only allowed" error="All monies should be independently rounded to the nearest £1,000." sqref="N65">
      <formula1>-99999999</formula1>
    </dataValidation>
    <dataValidation type="whole" operator="greaterThan" allowBlank="1" showInputMessage="1" showErrorMessage="1" errorTitle="Whole numbers only allowed" error="All monies should be independently rounded to the nearest £1,000." sqref="L70:N71">
      <formula1>-99999999</formula1>
    </dataValidation>
  </dataValidations>
  <pageMargins left="0.70866141732283472" right="0.70866141732283472" top="0.74803149606299213" bottom="0.74803149606299213" header="0.31496062992125984" footer="0.31496062992125984"/>
  <pageSetup paperSize="9" scale="41" orientation="portrait" r:id="rId1"/>
  <ignoredErrors>
    <ignoredError sqref="J84 O84 M67 J57 K104" formula="1"/>
    <ignoredError sqref="H102:I102" unlockedFormula="1"/>
    <ignoredError sqref="L57" formula="1"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17"/>
  <sheetViews>
    <sheetView zoomScale="90" zoomScaleNormal="90" workbookViewId="0">
      <selection activeCell="O6" sqref="O6"/>
    </sheetView>
  </sheetViews>
  <sheetFormatPr defaultColWidth="9.140625" defaultRowHeight="12.75" x14ac:dyDescent="0.2"/>
  <cols>
    <col min="1" max="1" width="10" style="224" bestFit="1" customWidth="1"/>
    <col min="2" max="2" width="2.5703125" style="164" customWidth="1"/>
    <col min="3" max="3" width="21.5703125" style="164" customWidth="1"/>
    <col min="4" max="5" width="3.85546875" style="164" hidden="1" customWidth="1"/>
    <col min="6" max="6" width="3.28515625" style="164" hidden="1" customWidth="1"/>
    <col min="7" max="7" width="2.28515625" style="164" hidden="1" customWidth="1"/>
    <col min="8" max="15" width="15.7109375" style="164" customWidth="1"/>
    <col min="16" max="16" width="9.140625" style="164" customWidth="1"/>
    <col min="17" max="16384" width="9.140625" style="164"/>
  </cols>
  <sheetData>
    <row r="1" spans="1:15" customFormat="1" ht="15.75" customHeight="1" x14ac:dyDescent="0.25">
      <c r="A1" s="385" t="s">
        <v>997</v>
      </c>
      <c r="B1" s="386" t="s">
        <v>998</v>
      </c>
      <c r="C1" s="386"/>
      <c r="D1" s="386"/>
      <c r="E1" s="386"/>
      <c r="F1" s="386"/>
      <c r="G1" s="386"/>
      <c r="H1" s="552" t="s">
        <v>999</v>
      </c>
      <c r="I1" s="552"/>
      <c r="J1" s="552"/>
      <c r="K1" s="552"/>
      <c r="L1" s="552"/>
      <c r="M1" s="552"/>
      <c r="N1" s="552"/>
      <c r="O1" s="553"/>
    </row>
    <row r="2" spans="1:15" customFormat="1" ht="15.75" customHeight="1" x14ac:dyDescent="0.25">
      <c r="A2" s="454"/>
      <c r="B2" s="455"/>
      <c r="C2" s="455"/>
      <c r="D2" s="455"/>
      <c r="E2" s="455"/>
      <c r="F2" s="455"/>
      <c r="G2" s="455"/>
      <c r="H2" s="456">
        <v>1</v>
      </c>
      <c r="I2" s="456">
        <v>2</v>
      </c>
      <c r="J2" s="456">
        <v>3</v>
      </c>
      <c r="K2" s="456">
        <v>4</v>
      </c>
      <c r="L2" s="456">
        <v>5</v>
      </c>
      <c r="M2" s="456">
        <v>6</v>
      </c>
      <c r="N2" s="456">
        <v>7</v>
      </c>
      <c r="O2" s="457">
        <v>8</v>
      </c>
    </row>
    <row r="3" spans="1:15" customFormat="1" ht="45.75" customHeight="1" x14ac:dyDescent="0.25">
      <c r="A3" s="454"/>
      <c r="B3" s="455"/>
      <c r="C3" s="455"/>
      <c r="D3" s="455"/>
      <c r="E3" s="455"/>
      <c r="F3" s="455"/>
      <c r="G3" s="458"/>
      <c r="H3" s="459" t="s">
        <v>1000</v>
      </c>
      <c r="I3" s="459" t="s">
        <v>478</v>
      </c>
      <c r="J3" s="459" t="s">
        <v>1001</v>
      </c>
      <c r="K3" s="459" t="s">
        <v>1002</v>
      </c>
      <c r="L3" s="459" t="s">
        <v>1003</v>
      </c>
      <c r="M3" s="460" t="s">
        <v>1004</v>
      </c>
      <c r="N3" s="460" t="s">
        <v>1005</v>
      </c>
      <c r="O3" s="459" t="s">
        <v>1006</v>
      </c>
    </row>
    <row r="4" spans="1:15" customFormat="1" ht="15.75" customHeight="1" x14ac:dyDescent="0.25">
      <c r="A4" s="454"/>
      <c r="B4" s="461"/>
      <c r="C4" s="461"/>
      <c r="D4" s="461"/>
      <c r="E4" s="461"/>
      <c r="F4" s="461"/>
      <c r="G4" s="462"/>
      <c r="H4" s="463" t="s">
        <v>469</v>
      </c>
      <c r="I4" s="463" t="s">
        <v>469</v>
      </c>
      <c r="J4" s="463" t="s">
        <v>469</v>
      </c>
      <c r="K4" s="463" t="s">
        <v>469</v>
      </c>
      <c r="L4" s="463" t="s">
        <v>469</v>
      </c>
      <c r="M4" s="464" t="s">
        <v>469</v>
      </c>
      <c r="N4" s="464" t="s">
        <v>469</v>
      </c>
      <c r="O4" s="463" t="s">
        <v>469</v>
      </c>
    </row>
    <row r="5" spans="1:15" customFormat="1" ht="12.75" customHeight="1" x14ac:dyDescent="0.25">
      <c r="A5" s="185">
        <v>1</v>
      </c>
      <c r="B5" s="311" t="s">
        <v>921</v>
      </c>
      <c r="C5" s="312"/>
      <c r="D5" s="312"/>
      <c r="E5" s="312"/>
      <c r="F5" s="312"/>
      <c r="G5" s="313"/>
      <c r="H5" s="465"/>
      <c r="I5" s="465"/>
      <c r="J5" s="465"/>
      <c r="K5" s="465"/>
      <c r="L5" s="465"/>
      <c r="M5" s="465"/>
      <c r="N5" s="465"/>
      <c r="O5" s="465"/>
    </row>
    <row r="6" spans="1:15" customFormat="1" ht="12.75" customHeight="1" x14ac:dyDescent="0.25">
      <c r="A6" s="185" t="s">
        <v>475</v>
      </c>
      <c r="B6" s="324"/>
      <c r="C6" s="315" t="s">
        <v>1007</v>
      </c>
      <c r="D6" s="316"/>
      <c r="E6" s="316"/>
      <c r="F6" s="316"/>
      <c r="G6" s="317"/>
      <c r="H6" s="29">
        <f>SUM(I6:O6)</f>
        <v>13512</v>
      </c>
      <c r="I6" s="521">
        <v>0</v>
      </c>
      <c r="J6" s="521">
        <v>0</v>
      </c>
      <c r="K6" s="521">
        <v>10469</v>
      </c>
      <c r="L6" s="521">
        <v>3043</v>
      </c>
      <c r="M6" s="519">
        <v>0</v>
      </c>
      <c r="N6" s="519">
        <v>0</v>
      </c>
      <c r="O6" s="521">
        <v>0</v>
      </c>
    </row>
    <row r="7" spans="1:15" customFormat="1" ht="12.75" customHeight="1" x14ac:dyDescent="0.25">
      <c r="A7" s="185" t="s">
        <v>477</v>
      </c>
      <c r="B7" s="324"/>
      <c r="C7" s="315" t="s">
        <v>1008</v>
      </c>
      <c r="D7" s="316"/>
      <c r="E7" s="316"/>
      <c r="F7" s="316"/>
      <c r="G7" s="317"/>
      <c r="H7" s="29">
        <f>SUM(I7:O7)</f>
        <v>400</v>
      </c>
      <c r="I7" s="521">
        <v>0</v>
      </c>
      <c r="J7" s="521">
        <v>0</v>
      </c>
      <c r="K7" s="521">
        <v>400</v>
      </c>
      <c r="L7" s="521">
        <v>0</v>
      </c>
      <c r="M7" s="519">
        <v>0</v>
      </c>
      <c r="N7" s="519">
        <v>0</v>
      </c>
      <c r="O7" s="521">
        <v>0</v>
      </c>
    </row>
    <row r="8" spans="1:15" customFormat="1" ht="12.75" customHeight="1" x14ac:dyDescent="0.25">
      <c r="A8" s="185"/>
      <c r="B8" s="324"/>
      <c r="C8" s="315"/>
      <c r="D8" s="316"/>
      <c r="E8" s="316"/>
      <c r="F8" s="316"/>
      <c r="G8" s="317"/>
      <c r="H8" s="29"/>
      <c r="I8" s="368"/>
      <c r="J8" s="368"/>
      <c r="K8" s="368"/>
      <c r="L8" s="368"/>
      <c r="M8" s="3"/>
      <c r="N8" s="3"/>
      <c r="O8" s="368"/>
    </row>
    <row r="9" spans="1:15" customFormat="1" ht="12.75" customHeight="1" x14ac:dyDescent="0.25">
      <c r="A9" s="185">
        <v>2</v>
      </c>
      <c r="B9" s="311" t="s">
        <v>922</v>
      </c>
      <c r="C9" s="312"/>
      <c r="D9" s="312"/>
      <c r="E9" s="312"/>
      <c r="F9" s="312"/>
      <c r="G9" s="313"/>
      <c r="H9" s="465"/>
      <c r="I9" s="465"/>
      <c r="J9" s="465"/>
      <c r="K9" s="465"/>
      <c r="L9" s="465"/>
      <c r="M9" s="465"/>
      <c r="N9" s="465"/>
      <c r="O9" s="465"/>
    </row>
    <row r="10" spans="1:15" customFormat="1" ht="12.75" customHeight="1" x14ac:dyDescent="0.25">
      <c r="A10" s="185" t="s">
        <v>492</v>
      </c>
      <c r="B10" s="324"/>
      <c r="C10" s="315" t="s">
        <v>1007</v>
      </c>
      <c r="D10" s="316"/>
      <c r="E10" s="316"/>
      <c r="F10" s="316"/>
      <c r="G10" s="317"/>
      <c r="H10" s="29">
        <f>SUM(I10:O10)</f>
        <v>0</v>
      </c>
      <c r="I10" s="354">
        <v>0</v>
      </c>
      <c r="J10" s="354">
        <v>0</v>
      </c>
      <c r="K10" s="354">
        <v>0</v>
      </c>
      <c r="L10" s="354">
        <v>0</v>
      </c>
      <c r="M10" s="6">
        <v>0</v>
      </c>
      <c r="N10" s="6">
        <v>0</v>
      </c>
      <c r="O10" s="354">
        <v>0</v>
      </c>
    </row>
    <row r="11" spans="1:15" customFormat="1" ht="12.75" customHeight="1" x14ac:dyDescent="0.25">
      <c r="A11" s="185" t="s">
        <v>494</v>
      </c>
      <c r="B11" s="324"/>
      <c r="C11" s="315" t="s">
        <v>1008</v>
      </c>
      <c r="D11" s="316"/>
      <c r="E11" s="316"/>
      <c r="F11" s="316"/>
      <c r="G11" s="317"/>
      <c r="H11" s="29">
        <f>SUM(I11:O11)</f>
        <v>0</v>
      </c>
      <c r="I11" s="354">
        <v>0</v>
      </c>
      <c r="J11" s="354">
        <v>0</v>
      </c>
      <c r="K11" s="354">
        <v>0</v>
      </c>
      <c r="L11" s="354">
        <v>0</v>
      </c>
      <c r="M11" s="6">
        <v>0</v>
      </c>
      <c r="N11" s="6">
        <v>0</v>
      </c>
      <c r="O11" s="354">
        <v>0</v>
      </c>
    </row>
    <row r="12" spans="1:15" customFormat="1" ht="12.75" customHeight="1" x14ac:dyDescent="0.25">
      <c r="A12" s="185"/>
      <c r="B12" s="324"/>
      <c r="C12" s="315"/>
      <c r="D12" s="316"/>
      <c r="E12" s="316"/>
      <c r="F12" s="316"/>
      <c r="G12" s="317"/>
      <c r="H12" s="29"/>
      <c r="I12" s="368"/>
      <c r="J12" s="368"/>
      <c r="K12" s="368"/>
      <c r="L12" s="368"/>
      <c r="M12" s="3"/>
      <c r="N12" s="3"/>
      <c r="O12" s="368"/>
    </row>
    <row r="13" spans="1:15" customFormat="1" ht="12.75" customHeight="1" x14ac:dyDescent="0.25">
      <c r="A13" s="185">
        <v>3</v>
      </c>
      <c r="B13" s="311" t="s">
        <v>1009</v>
      </c>
      <c r="C13" s="312"/>
      <c r="D13" s="312"/>
      <c r="E13" s="312"/>
      <c r="F13" s="312"/>
      <c r="G13" s="313"/>
      <c r="H13" s="466"/>
      <c r="I13" s="466"/>
      <c r="J13" s="466"/>
      <c r="K13" s="466"/>
      <c r="L13" s="466"/>
      <c r="M13" s="467"/>
      <c r="N13" s="467"/>
      <c r="O13" s="466"/>
    </row>
    <row r="14" spans="1:15" customFormat="1" ht="12.75" customHeight="1" x14ac:dyDescent="0.25">
      <c r="A14" s="185" t="s">
        <v>589</v>
      </c>
      <c r="B14" s="324"/>
      <c r="C14" s="315" t="s">
        <v>1007</v>
      </c>
      <c r="D14" s="316"/>
      <c r="E14" s="316"/>
      <c r="F14" s="316"/>
      <c r="G14" s="317"/>
      <c r="H14" s="29">
        <f>SUM(I14:O14)</f>
        <v>100386</v>
      </c>
      <c r="I14" s="521">
        <v>12058</v>
      </c>
      <c r="J14" s="521">
        <v>1233</v>
      </c>
      <c r="K14" s="521">
        <v>28226</v>
      </c>
      <c r="L14" s="521">
        <v>56989</v>
      </c>
      <c r="M14" s="519">
        <v>0</v>
      </c>
      <c r="N14" s="519">
        <v>0</v>
      </c>
      <c r="O14" s="521">
        <v>1880</v>
      </c>
    </row>
    <row r="15" spans="1:15" customFormat="1" ht="12.75" customHeight="1" x14ac:dyDescent="0.25">
      <c r="A15" s="185" t="s">
        <v>591</v>
      </c>
      <c r="B15" s="324"/>
      <c r="C15" s="315" t="s">
        <v>1008</v>
      </c>
      <c r="D15" s="316"/>
      <c r="E15" s="316"/>
      <c r="F15" s="316"/>
      <c r="G15" s="317"/>
      <c r="H15" s="29">
        <f>SUM(I15:O15)</f>
        <v>20818</v>
      </c>
      <c r="I15" s="521">
        <v>0</v>
      </c>
      <c r="J15" s="521">
        <v>0</v>
      </c>
      <c r="K15" s="521">
        <v>9887</v>
      </c>
      <c r="L15" s="521">
        <v>0</v>
      </c>
      <c r="M15" s="519">
        <v>0</v>
      </c>
      <c r="N15" s="519">
        <v>0</v>
      </c>
      <c r="O15" s="521">
        <v>10931</v>
      </c>
    </row>
    <row r="16" spans="1:15" customFormat="1" ht="12.75" customHeight="1" x14ac:dyDescent="0.25">
      <c r="A16" s="185"/>
      <c r="B16" s="324"/>
      <c r="C16" s="315"/>
      <c r="D16" s="316"/>
      <c r="E16" s="316"/>
      <c r="F16" s="316"/>
      <c r="G16" s="317"/>
      <c r="H16" s="29"/>
      <c r="I16" s="368"/>
      <c r="J16" s="368"/>
      <c r="K16" s="368"/>
      <c r="L16" s="368"/>
      <c r="M16" s="3"/>
      <c r="N16" s="3"/>
      <c r="O16" s="368"/>
    </row>
    <row r="17" spans="1:15" customFormat="1" ht="12.75" customHeight="1" x14ac:dyDescent="0.25">
      <c r="A17" s="185">
        <v>4</v>
      </c>
      <c r="B17" s="318" t="s">
        <v>1010</v>
      </c>
      <c r="C17" s="319"/>
      <c r="D17" s="319"/>
      <c r="E17" s="319"/>
      <c r="F17" s="319"/>
      <c r="G17" s="320"/>
      <c r="H17" s="421">
        <f>SUM(I17:O17)</f>
        <v>135116</v>
      </c>
      <c r="I17" s="421">
        <f t="shared" ref="I17:O17" si="0">SUM(I6:I7)+SUM(I10:I11)+SUM(I14:I15)</f>
        <v>12058</v>
      </c>
      <c r="J17" s="421">
        <f t="shared" si="0"/>
        <v>1233</v>
      </c>
      <c r="K17" s="421">
        <f t="shared" si="0"/>
        <v>48982</v>
      </c>
      <c r="L17" s="421">
        <f t="shared" si="0"/>
        <v>60032</v>
      </c>
      <c r="M17" s="421">
        <f t="shared" si="0"/>
        <v>0</v>
      </c>
      <c r="N17" s="421">
        <f t="shared" si="0"/>
        <v>0</v>
      </c>
      <c r="O17" s="421">
        <f t="shared" si="0"/>
        <v>12811</v>
      </c>
    </row>
  </sheetData>
  <sheetProtection algorithmName="SHA-512" hashValue="8yO6i0UB5KcTs86litMPZaN0LONbJWG//Sow3VzVHJjU8C4K75YgQV2npJTU0/ty/mMa3kMx+2NZiJAwmvEZ7g==" saltValue="wNGtUMLwZh+L4UbFgkcrDw==" spinCount="100000" sheet="1" objects="1" scenarios="1"/>
  <mergeCells count="1">
    <mergeCell ref="H1:O1"/>
  </mergeCells>
  <dataValidations count="3">
    <dataValidation type="whole" operator="greaterThan" allowBlank="1" showInputMessage="1" showErrorMessage="1" errorTitle="Whole numbers only allowed" error="All monies should be independently rounded to the nearest £1,000." sqref="I14:O15">
      <formula1>-99999999</formula1>
    </dataValidation>
    <dataValidation type="whole" operator="greaterThan" allowBlank="1" showInputMessage="1" showErrorMessage="1" errorTitle="Whole numbers only allowed" error="All monies should be independently rounded to the nearest £1,000." sqref="I10:O11">
      <formula1>-99999999</formula1>
    </dataValidation>
    <dataValidation type="whole" operator="greaterThan" allowBlank="1" showInputMessage="1" showErrorMessage="1" errorTitle="Whole numbers only allowed" error="All monies should be independently rounded to the nearest £1,000." sqref="I6:O7">
      <formula1>-99999999</formula1>
    </dataValidation>
  </dataValidations>
  <pageMargins left="0.70866141732283472" right="0.70866141732283472" top="0.74803149606299213" bottom="0.74803149606299213" header="0.31496062992125984" footer="0.31496062992125984"/>
  <pageSetup paperSize="9" scale="8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
  <sheetViews>
    <sheetView topLeftCell="A19" zoomScale="90" zoomScaleNormal="90" workbookViewId="0"/>
  </sheetViews>
  <sheetFormatPr defaultColWidth="9.140625" defaultRowHeight="12.75" x14ac:dyDescent="0.2"/>
  <cols>
    <col min="1" max="1" width="12.42578125" style="224" customWidth="1"/>
    <col min="2" max="2" width="1.42578125" style="164" customWidth="1"/>
    <col min="3" max="3" width="0.85546875" style="164" customWidth="1"/>
    <col min="4" max="4" width="52.28515625" style="164" customWidth="1"/>
    <col min="5" max="5" width="3.28515625" style="164" hidden="1" customWidth="1"/>
    <col min="6" max="6" width="4.140625" style="164" hidden="1" customWidth="1"/>
    <col min="7" max="7" width="2.7109375" style="164" hidden="1" customWidth="1"/>
    <col min="8" max="9" width="16.42578125" style="164" customWidth="1"/>
    <col min="10" max="10" width="9.140625" style="164" customWidth="1"/>
    <col min="11" max="11" width="0" style="164" hidden="1" customWidth="1"/>
    <col min="12" max="13" width="75.85546875" style="205" customWidth="1"/>
    <col min="14" max="14" width="9.140625" style="205" customWidth="1"/>
    <col min="15" max="16" width="0" style="164" hidden="1" customWidth="1"/>
    <col min="17" max="17" width="29.140625" style="198" customWidth="1"/>
    <col min="18" max="18" width="14.28515625" style="164" hidden="1" customWidth="1"/>
    <col min="19" max="19" width="17.140625" style="164" hidden="1" customWidth="1"/>
    <col min="20" max="20" width="27.85546875" style="198" customWidth="1"/>
    <col min="21" max="21" width="14" style="164" hidden="1" customWidth="1"/>
    <col min="22" max="22" width="16.42578125" style="164" hidden="1" customWidth="1"/>
    <col min="23" max="23" width="29.7109375" style="164" customWidth="1"/>
    <col min="24" max="24" width="13.85546875" style="164" hidden="1" customWidth="1"/>
    <col min="25" max="25" width="14.5703125" style="164" hidden="1" customWidth="1"/>
    <col min="26" max="26" width="26.42578125" style="164" customWidth="1"/>
    <col min="27" max="27" width="13.7109375" style="164" hidden="1" customWidth="1"/>
    <col min="28" max="28" width="15.7109375" style="164" hidden="1" customWidth="1"/>
    <col min="29" max="29" width="9.140625" style="164" customWidth="1"/>
    <col min="30" max="16384" width="9.140625" style="164"/>
  </cols>
  <sheetData>
    <row r="1" spans="1:28" customFormat="1" ht="65.25" customHeight="1" x14ac:dyDescent="0.25">
      <c r="A1" s="165" t="s">
        <v>1011</v>
      </c>
      <c r="B1" s="533" t="s">
        <v>1012</v>
      </c>
      <c r="C1" s="533"/>
      <c r="D1" s="533"/>
      <c r="E1" s="533"/>
      <c r="F1" s="533"/>
      <c r="G1" s="533"/>
      <c r="H1" s="166"/>
      <c r="I1" s="468"/>
    </row>
    <row r="2" spans="1:28" customFormat="1" ht="27.75" customHeight="1" x14ac:dyDescent="0.25">
      <c r="A2" s="169"/>
      <c r="B2" s="170"/>
      <c r="C2" s="170"/>
      <c r="D2" s="170"/>
      <c r="E2" s="170"/>
      <c r="F2" s="170"/>
      <c r="G2" s="170"/>
      <c r="H2" s="170"/>
      <c r="I2" s="469"/>
      <c r="L2" s="554" t="s">
        <v>1013</v>
      </c>
      <c r="M2" s="554"/>
    </row>
    <row r="3" spans="1:28" customFormat="1" ht="39.75" customHeight="1" x14ac:dyDescent="0.25">
      <c r="A3" s="174"/>
      <c r="B3" s="175"/>
      <c r="C3" s="175"/>
      <c r="D3" s="175"/>
      <c r="E3" s="175"/>
      <c r="F3" s="175"/>
      <c r="G3" s="176"/>
      <c r="H3" s="177" t="s">
        <v>466</v>
      </c>
      <c r="I3" s="178" t="s">
        <v>467</v>
      </c>
      <c r="L3" s="198" t="s">
        <v>466</v>
      </c>
      <c r="M3" s="184" t="s">
        <v>467</v>
      </c>
      <c r="N3" s="470"/>
      <c r="Q3" s="198"/>
      <c r="R3" s="555" t="s">
        <v>1014</v>
      </c>
      <c r="S3" s="555"/>
      <c r="U3" s="555" t="s">
        <v>1014</v>
      </c>
      <c r="V3" s="555"/>
      <c r="W3" s="198"/>
      <c r="X3" s="555" t="s">
        <v>1014</v>
      </c>
      <c r="Y3" s="555"/>
      <c r="Z3" s="198"/>
      <c r="AA3" s="555" t="s">
        <v>1014</v>
      </c>
      <c r="AB3" s="555"/>
    </row>
    <row r="4" spans="1:28" customFormat="1" ht="28.5" customHeight="1" x14ac:dyDescent="0.25">
      <c r="A4" s="180"/>
      <c r="B4" s="181"/>
      <c r="C4" s="181"/>
      <c r="D4" s="181"/>
      <c r="E4" s="181"/>
      <c r="F4" s="181"/>
      <c r="G4" s="182"/>
      <c r="H4" s="183" t="s">
        <v>469</v>
      </c>
      <c r="I4" s="183" t="s">
        <v>469</v>
      </c>
      <c r="L4" s="471" t="s">
        <v>1015</v>
      </c>
      <c r="M4" s="471" t="s">
        <v>1015</v>
      </c>
      <c r="N4" s="472"/>
      <c r="Q4" s="473" t="s">
        <v>1016</v>
      </c>
      <c r="R4" s="198" t="s">
        <v>21</v>
      </c>
      <c r="S4" s="250" t="s">
        <v>1017</v>
      </c>
      <c r="T4" s="168" t="s">
        <v>1018</v>
      </c>
      <c r="U4" s="164" t="s">
        <v>21</v>
      </c>
      <c r="V4" s="250" t="s">
        <v>1017</v>
      </c>
      <c r="W4" s="473" t="s">
        <v>1019</v>
      </c>
      <c r="X4" s="198" t="s">
        <v>21</v>
      </c>
      <c r="Y4" s="250" t="s">
        <v>1017</v>
      </c>
      <c r="Z4" s="168" t="s">
        <v>1020</v>
      </c>
      <c r="AA4" s="164" t="s">
        <v>21</v>
      </c>
      <c r="AB4" s="250" t="s">
        <v>1017</v>
      </c>
    </row>
    <row r="5" spans="1:28" customFormat="1" ht="12.75" customHeight="1" x14ac:dyDescent="0.25">
      <c r="A5" s="185">
        <v>1</v>
      </c>
      <c r="B5" s="186" t="s">
        <v>472</v>
      </c>
      <c r="C5" s="187"/>
      <c r="D5" s="187"/>
      <c r="E5" s="187"/>
      <c r="F5" s="187"/>
      <c r="G5" s="188"/>
      <c r="H5" s="189"/>
      <c r="I5" s="189"/>
      <c r="L5" s="205"/>
      <c r="M5" s="205"/>
      <c r="N5" s="205"/>
      <c r="O5" s="164"/>
      <c r="Q5" s="198"/>
      <c r="R5" s="198"/>
      <c r="W5" s="198"/>
      <c r="X5" s="198"/>
      <c r="Z5" s="198"/>
    </row>
    <row r="6" spans="1:28" customFormat="1" ht="12.75" customHeight="1" x14ac:dyDescent="0.25">
      <c r="A6" s="185" t="s">
        <v>475</v>
      </c>
      <c r="B6" s="192"/>
      <c r="C6" s="193" t="s">
        <v>476</v>
      </c>
      <c r="D6" s="193"/>
      <c r="E6" s="194"/>
      <c r="F6" s="194"/>
      <c r="G6" s="195"/>
      <c r="H6" s="200">
        <v>0</v>
      </c>
      <c r="I6" s="200">
        <v>0</v>
      </c>
      <c r="L6" s="474"/>
      <c r="M6" s="474"/>
      <c r="N6" s="205"/>
      <c r="Q6" s="198" t="str">
        <f>IF(OR(AND(SUM(Table_10_UK!H6)&lt;&gt;0,ISBLANK(Table_10_UK!L6))),"Fail", "Pass")</f>
        <v>Pass</v>
      </c>
      <c r="R6" s="198" t="s">
        <v>1021</v>
      </c>
      <c r="S6" s="164" t="str">
        <f>IF(Q6 = "Fail", R6, "")</f>
        <v/>
      </c>
      <c r="T6" s="198" t="str">
        <f>IF(AND(SUM(H6)=0,NOT(ISBLANK(L6))),"Fail","Pass")</f>
        <v>Pass</v>
      </c>
      <c r="U6" s="164" t="s">
        <v>1022</v>
      </c>
      <c r="V6" s="164" t="str">
        <f>IF(T6 = "Fail", U6, "")</f>
        <v/>
      </c>
      <c r="W6" s="198" t="str">
        <f>IF(OR(AND(SUM(Table_10_UK!I6)&lt;&gt;0,ISBLANK(Table_10_UK!M6))),"Fail", "Pass")</f>
        <v>Pass</v>
      </c>
      <c r="X6" s="198" t="s">
        <v>1023</v>
      </c>
      <c r="Y6" s="164" t="str">
        <f>IF(W6 = "Fail", X6, "")</f>
        <v/>
      </c>
      <c r="Z6" s="198" t="str">
        <f>IF(AND(SUM(I6)=0,NOT(ISBLANK(M6))),"Fail","Pass")</f>
        <v>Pass</v>
      </c>
      <c r="AA6" s="164" t="s">
        <v>1024</v>
      </c>
      <c r="AB6" s="164" t="str">
        <f>IF(Z6 = "Fail", AA6, "")</f>
        <v/>
      </c>
    </row>
    <row r="7" spans="1:28" customFormat="1" ht="12.75" customHeight="1" x14ac:dyDescent="0.25">
      <c r="A7" s="185" t="s">
        <v>477</v>
      </c>
      <c r="B7" s="192"/>
      <c r="C7" s="193" t="s">
        <v>478</v>
      </c>
      <c r="D7" s="193"/>
      <c r="E7" s="194"/>
      <c r="F7" s="194"/>
      <c r="G7" s="195"/>
      <c r="H7" s="200">
        <v>0</v>
      </c>
      <c r="I7" s="200">
        <v>0</v>
      </c>
      <c r="L7" s="474"/>
      <c r="M7" s="474"/>
      <c r="N7" s="205"/>
      <c r="Q7" s="198" t="str">
        <f>IF(OR(AND(SUM(Table_10_UK!H7)&lt;&gt;0,ISBLANK(Table_10_UK!L7))),"Fail", "Pass")</f>
        <v>Pass</v>
      </c>
      <c r="R7" s="198" t="s">
        <v>1025</v>
      </c>
      <c r="S7" s="164" t="str">
        <f>IF(Q7 = "Fail", R7, "")</f>
        <v/>
      </c>
      <c r="T7" s="198" t="str">
        <f>IF(AND(SUM(H7)=0,NOT(ISBLANK(L7))),"Fail","Pass")</f>
        <v>Pass</v>
      </c>
      <c r="U7" s="164" t="s">
        <v>1026</v>
      </c>
      <c r="V7" s="164" t="str">
        <f>IF(T7 = "Fail", U7, "")</f>
        <v/>
      </c>
      <c r="W7" s="198" t="str">
        <f>IF(OR(AND(SUM(Table_10_UK!I7)&lt;&gt;0,ISBLANK(Table_10_UK!M7))),"Fail", "Pass")</f>
        <v>Pass</v>
      </c>
      <c r="X7" s="198" t="s">
        <v>1027</v>
      </c>
      <c r="Y7" s="164" t="str">
        <f>IF(W7 = "Fail", X7, "")</f>
        <v/>
      </c>
      <c r="Z7" s="198" t="str">
        <f>IF(AND(SUM(I7)=0,NOT(ISBLANK(M7))),"Fail","Pass")</f>
        <v>Pass</v>
      </c>
      <c r="AA7" s="164" t="s">
        <v>1028</v>
      </c>
      <c r="AB7" s="164" t="str">
        <f>IF(Z7 = "Fail", AA7, "")</f>
        <v/>
      </c>
    </row>
    <row r="8" spans="1:28" customFormat="1" ht="12.75" customHeight="1" x14ac:dyDescent="0.25">
      <c r="A8" s="185" t="s">
        <v>479</v>
      </c>
      <c r="B8" s="192"/>
      <c r="C8" s="193" t="s">
        <v>480</v>
      </c>
      <c r="D8" s="193"/>
      <c r="E8" s="194"/>
      <c r="F8" s="194"/>
      <c r="G8" s="195"/>
      <c r="H8" s="200">
        <v>0</v>
      </c>
      <c r="I8" s="200">
        <v>0</v>
      </c>
      <c r="L8" s="474"/>
      <c r="M8" s="474"/>
      <c r="N8" s="205"/>
      <c r="Q8" s="198" t="str">
        <f>IF(OR(AND(SUM(Table_10_UK!H8)&lt;&gt;0,ISBLANK(Table_10_UK!L8))),"Fail", "Pass")</f>
        <v>Pass</v>
      </c>
      <c r="R8" s="198" t="s">
        <v>1029</v>
      </c>
      <c r="S8" s="164" t="str">
        <f>IF(Q8 = "Fail", R8, "")</f>
        <v/>
      </c>
      <c r="T8" s="198" t="str">
        <f>IF(AND(SUM(H8)=0,NOT(ISBLANK(L8))),"Fail","Pass")</f>
        <v>Pass</v>
      </c>
      <c r="U8" s="164" t="s">
        <v>1030</v>
      </c>
      <c r="V8" s="164" t="str">
        <f>IF(T8 = "Fail", U8, "")</f>
        <v/>
      </c>
      <c r="W8" s="198" t="str">
        <f>IF(OR(AND(SUM(Table_10_UK!I8)&lt;&gt;0,ISBLANK(Table_10_UK!M8))),"Fail", "Pass")</f>
        <v>Pass</v>
      </c>
      <c r="X8" s="198" t="s">
        <v>1031</v>
      </c>
      <c r="Y8" s="164" t="str">
        <f>IF(W8 = "Fail", X8, "")</f>
        <v/>
      </c>
      <c r="Z8" s="198" t="str">
        <f>IF(AND(SUM(I8)=0,NOT(ISBLANK(M8))),"Fail","Pass")</f>
        <v>Pass</v>
      </c>
      <c r="AA8" s="164" t="s">
        <v>1032</v>
      </c>
      <c r="AB8" s="164" t="str">
        <f>IF(Z8 = "Fail", AA8, "")</f>
        <v/>
      </c>
    </row>
    <row r="9" spans="1:28" customFormat="1" ht="12.75" customHeight="1" x14ac:dyDescent="0.25">
      <c r="A9" s="185" t="s">
        <v>481</v>
      </c>
      <c r="B9" s="192"/>
      <c r="C9" s="193" t="s">
        <v>482</v>
      </c>
      <c r="D9" s="193"/>
      <c r="E9" s="194"/>
      <c r="F9" s="194"/>
      <c r="G9" s="195"/>
      <c r="H9" s="200">
        <v>0</v>
      </c>
      <c r="I9" s="200">
        <v>0</v>
      </c>
      <c r="L9" s="474"/>
      <c r="M9" s="474"/>
      <c r="N9" s="205"/>
      <c r="Q9" s="198" t="str">
        <f>IF(OR(AND(SUM(Table_10_UK!H9)&lt;&gt;0,ISBLANK(Table_10_UK!L9))),"Fail", "Pass")</f>
        <v>Pass</v>
      </c>
      <c r="R9" s="198" t="s">
        <v>1033</v>
      </c>
      <c r="S9" s="164" t="str">
        <f>IF(Q9 = "Fail", R9, "")</f>
        <v/>
      </c>
      <c r="T9" s="198" t="str">
        <f>IF(AND(SUM(H9)=0,NOT(ISBLANK(L9))),"Fail","Pass")</f>
        <v>Pass</v>
      </c>
      <c r="U9" s="164" t="s">
        <v>1034</v>
      </c>
      <c r="V9" s="164" t="str">
        <f>IF(T9 = "Fail", U9, "")</f>
        <v/>
      </c>
      <c r="W9" s="198" t="str">
        <f>IF(OR(AND(SUM(Table_10_UK!I9)&lt;&gt;0,ISBLANK(Table_10_UK!M9))),"Fail", "Pass")</f>
        <v>Pass</v>
      </c>
      <c r="X9" s="198" t="s">
        <v>1035</v>
      </c>
      <c r="Y9" s="164" t="str">
        <f>IF(W9 = "Fail", X9, "")</f>
        <v/>
      </c>
      <c r="Z9" s="198" t="str">
        <f>IF(AND(SUM(I9)=0,NOT(ISBLANK(M9))),"Fail","Pass")</f>
        <v>Pass</v>
      </c>
      <c r="AA9" s="164" t="s">
        <v>1036</v>
      </c>
      <c r="AB9" s="164" t="str">
        <f>IF(Z9 = "Fail", AA9, "")</f>
        <v/>
      </c>
    </row>
    <row r="10" spans="1:28" customFormat="1" ht="12.75" customHeight="1" x14ac:dyDescent="0.25">
      <c r="A10" s="185" t="s">
        <v>483</v>
      </c>
      <c r="B10" s="192"/>
      <c r="C10" s="193" t="s">
        <v>484</v>
      </c>
      <c r="D10" s="193"/>
      <c r="E10" s="194"/>
      <c r="F10" s="194"/>
      <c r="G10" s="195"/>
      <c r="H10" s="200">
        <v>0</v>
      </c>
      <c r="I10" s="200">
        <v>0</v>
      </c>
      <c r="L10" s="474"/>
      <c r="M10" s="474"/>
      <c r="N10" s="205"/>
      <c r="Q10" s="198" t="str">
        <f>IF(OR(AND(SUM(Table_10_UK!H10)&lt;&gt;0,ISBLANK(Table_10_UK!L10))),"Fail", "Pass")</f>
        <v>Pass</v>
      </c>
      <c r="R10" s="198" t="s">
        <v>1037</v>
      </c>
      <c r="S10" s="164" t="str">
        <f>IF(Q10 = "Fail", R10, "")</f>
        <v/>
      </c>
      <c r="T10" s="198" t="str">
        <f>IF(AND(SUM(H10)=0,NOT(ISBLANK(L10))),"Fail","Pass")</f>
        <v>Pass</v>
      </c>
      <c r="U10" s="164" t="s">
        <v>1038</v>
      </c>
      <c r="V10" s="164" t="str">
        <f>IF(T10 = "Fail", U10, "")</f>
        <v/>
      </c>
      <c r="W10" s="198" t="str">
        <f>IF(OR(AND(SUM(Table_10_UK!I10)&lt;&gt;0,ISBLANK(Table_10_UK!M10))),"Fail", "Pass")</f>
        <v>Pass</v>
      </c>
      <c r="X10" s="198" t="s">
        <v>1039</v>
      </c>
      <c r="Y10" s="164" t="str">
        <f>IF(W10 = "Fail", X10, "")</f>
        <v/>
      </c>
      <c r="Z10" s="198" t="str">
        <f>IF(AND(SUM(I10)=0,NOT(ISBLANK(M10))),"Fail","Pass")</f>
        <v>Pass</v>
      </c>
      <c r="AA10" s="164" t="s">
        <v>1040</v>
      </c>
      <c r="AB10" s="164" t="str">
        <f>IF(Z10 = "Fail", AA10, "")</f>
        <v/>
      </c>
    </row>
    <row r="11" spans="1:28" customFormat="1" ht="12.75" customHeight="1" x14ac:dyDescent="0.25">
      <c r="A11" s="185" t="s">
        <v>485</v>
      </c>
      <c r="B11" s="201"/>
      <c r="C11" s="202" t="s">
        <v>486</v>
      </c>
      <c r="D11" s="202"/>
      <c r="E11" s="202"/>
      <c r="F11" s="202"/>
      <c r="G11" s="203"/>
      <c r="H11" s="204"/>
      <c r="I11" s="204"/>
      <c r="L11" s="328"/>
      <c r="M11" s="328"/>
      <c r="N11" s="205"/>
      <c r="O11" s="164"/>
      <c r="R11" s="198"/>
      <c r="W11" s="198"/>
      <c r="X11" s="198"/>
      <c r="Z11" s="198"/>
    </row>
    <row r="12" spans="1:28" customFormat="1" ht="12.75" customHeight="1" x14ac:dyDescent="0.25">
      <c r="A12" s="185" t="s">
        <v>487</v>
      </c>
      <c r="B12" s="16"/>
      <c r="C12" s="206" t="s">
        <v>488</v>
      </c>
      <c r="D12" s="194"/>
      <c r="E12" s="194"/>
      <c r="F12" s="194"/>
      <c r="G12" s="195"/>
      <c r="H12" s="200">
        <v>0</v>
      </c>
      <c r="I12" s="200">
        <v>0</v>
      </c>
      <c r="L12" s="475"/>
      <c r="M12" s="474"/>
      <c r="N12" s="205"/>
      <c r="Q12" s="198" t="str">
        <f>IF(OR(AND(SUM(Table_10_UK!H12)&lt;&gt;0,ISBLANK(Table_10_UK!L12))),"Fail", "Pass")</f>
        <v>Pass</v>
      </c>
      <c r="R12" s="198" t="s">
        <v>1041</v>
      </c>
      <c r="S12" s="164" t="str">
        <f>IF(Q12 = "Fail", R12, "")</f>
        <v/>
      </c>
      <c r="T12" s="198" t="str">
        <f>IF(AND(SUM(H12)=0,NOT(ISBLANK(L12))),"Fail","Pass")</f>
        <v>Pass</v>
      </c>
      <c r="U12" s="164" t="s">
        <v>1042</v>
      </c>
      <c r="V12" s="164" t="str">
        <f>IF(T12 = "Fail", U12, "")</f>
        <v/>
      </c>
      <c r="W12" s="198" t="str">
        <f>IF(OR(AND(SUM(Table_10_UK!I12)&lt;&gt;0,ISBLANK(Table_10_UK!M12))),"Fail", "Pass")</f>
        <v>Pass</v>
      </c>
      <c r="X12" s="198" t="s">
        <v>1043</v>
      </c>
      <c r="Y12" s="164" t="str">
        <f>IF(W12 = "Fail", X12, "")</f>
        <v/>
      </c>
      <c r="Z12" s="198" t="str">
        <f>IF(AND(SUM(I12)=0,NOT(ISBLANK(M12))),"Fail","Pass")</f>
        <v>Pass</v>
      </c>
      <c r="AA12" s="164" t="s">
        <v>1044</v>
      </c>
      <c r="AB12" s="164" t="str">
        <f>IF(Z12 = "Fail", AA12, "")</f>
        <v/>
      </c>
    </row>
    <row r="13" spans="1:28" customFormat="1" ht="12.75" customHeight="1" x14ac:dyDescent="0.25">
      <c r="A13" s="185" t="s">
        <v>489</v>
      </c>
      <c r="B13" s="208" t="s">
        <v>490</v>
      </c>
      <c r="C13" s="209"/>
      <c r="D13" s="209"/>
      <c r="E13" s="209"/>
      <c r="F13" s="209"/>
      <c r="G13" s="210"/>
      <c r="H13" s="204"/>
      <c r="I13" s="204"/>
      <c r="L13" s="476"/>
      <c r="M13" s="476"/>
      <c r="N13" s="205"/>
      <c r="O13" s="164"/>
      <c r="R13" s="198"/>
      <c r="W13" s="198"/>
      <c r="X13" s="198"/>
      <c r="Z13" s="198"/>
    </row>
    <row r="14" spans="1:28" customFormat="1" ht="12.75" customHeight="1" x14ac:dyDescent="0.25">
      <c r="A14" s="185"/>
      <c r="B14" s="211"/>
      <c r="C14" s="206"/>
      <c r="D14" s="206"/>
      <c r="E14" s="206"/>
      <c r="F14" s="206"/>
      <c r="G14" s="212"/>
      <c r="H14" s="213"/>
      <c r="I14" s="213"/>
      <c r="J14" s="164"/>
      <c r="L14" s="470"/>
      <c r="M14" s="470"/>
      <c r="N14" s="205"/>
      <c r="O14" s="164"/>
      <c r="R14" s="198"/>
      <c r="W14" s="198"/>
      <c r="X14" s="198"/>
      <c r="Z14" s="198"/>
    </row>
    <row r="15" spans="1:28" customFormat="1" ht="12.75" customHeight="1" x14ac:dyDescent="0.25">
      <c r="A15" s="185">
        <v>2</v>
      </c>
      <c r="B15" s="186" t="s">
        <v>491</v>
      </c>
      <c r="C15" s="187"/>
      <c r="D15" s="187"/>
      <c r="E15" s="187"/>
      <c r="F15" s="187"/>
      <c r="G15" s="188"/>
      <c r="H15" s="214"/>
      <c r="I15" s="214"/>
      <c r="L15" s="477"/>
      <c r="M15" s="477"/>
      <c r="N15" s="205"/>
      <c r="O15" s="164"/>
      <c r="R15" s="198"/>
      <c r="W15" s="198"/>
      <c r="X15" s="198"/>
      <c r="Z15" s="198"/>
    </row>
    <row r="16" spans="1:28" customFormat="1" ht="12.75" customHeight="1" x14ac:dyDescent="0.25">
      <c r="A16" s="185" t="s">
        <v>492</v>
      </c>
      <c r="B16" s="192"/>
      <c r="C16" s="206" t="s">
        <v>493</v>
      </c>
      <c r="D16" s="194"/>
      <c r="E16" s="194"/>
      <c r="F16" s="194"/>
      <c r="G16" s="195"/>
      <c r="H16" s="200">
        <v>0</v>
      </c>
      <c r="I16" s="200">
        <v>0</v>
      </c>
      <c r="L16" s="474"/>
      <c r="M16" s="474"/>
      <c r="N16" s="205"/>
      <c r="Q16" s="198" t="str">
        <f>IF(OR(AND(SUM(Table_10_UK!H16)&lt;&gt;0,ISBLANK(Table_10_UK!L16))),"Fail", "Pass")</f>
        <v>Pass</v>
      </c>
      <c r="R16" s="198" t="s">
        <v>1045</v>
      </c>
      <c r="S16" s="164" t="str">
        <f>IF(Q16 = "Fail", R16, "")</f>
        <v/>
      </c>
      <c r="T16" s="198" t="str">
        <f>IF(AND(SUM(H16)=0,NOT(ISBLANK(L16))),"Fail","Pass")</f>
        <v>Pass</v>
      </c>
      <c r="U16" s="164" t="s">
        <v>1046</v>
      </c>
      <c r="V16" s="164" t="str">
        <f>IF(T16 = "Fail", U16, "")</f>
        <v/>
      </c>
      <c r="W16" s="198" t="str">
        <f>IF(OR(AND(SUM(Table_10_UK!I16)&lt;&gt;0,ISBLANK(Table_10_UK!M16))),"Fail", "Pass")</f>
        <v>Pass</v>
      </c>
      <c r="X16" s="198" t="s">
        <v>1047</v>
      </c>
      <c r="Y16" s="164" t="str">
        <f>IF(W16 = "Fail", X16, "")</f>
        <v/>
      </c>
      <c r="Z16" s="198" t="str">
        <f>IF(AND(SUM(I16)=0,NOT(ISBLANK(M16))),"Fail","Pass")</f>
        <v>Pass</v>
      </c>
      <c r="AA16" s="164" t="s">
        <v>1048</v>
      </c>
      <c r="AB16" s="164" t="str">
        <f>IF(Z16 = "Fail", AA16, "")</f>
        <v/>
      </c>
    </row>
    <row r="17" spans="1:28" customFormat="1" ht="12.75" customHeight="1" x14ac:dyDescent="0.25">
      <c r="A17" s="185" t="s">
        <v>494</v>
      </c>
      <c r="B17" s="192"/>
      <c r="C17" s="206" t="s">
        <v>495</v>
      </c>
      <c r="D17" s="194"/>
      <c r="E17" s="194"/>
      <c r="F17" s="194"/>
      <c r="G17" s="195"/>
      <c r="H17" s="200">
        <v>0</v>
      </c>
      <c r="I17" s="200">
        <v>0</v>
      </c>
      <c r="L17" s="474"/>
      <c r="M17" s="474"/>
      <c r="N17" s="205"/>
      <c r="Q17" s="198" t="str">
        <f>IF(OR(AND(SUM(Table_10_UK!H17)&lt;&gt;0,ISBLANK(Table_10_UK!L17))),"Fail", "Pass")</f>
        <v>Pass</v>
      </c>
      <c r="R17" s="198" t="s">
        <v>1049</v>
      </c>
      <c r="S17" s="164" t="str">
        <f>IF(Q17 = "Fail", R17, "")</f>
        <v/>
      </c>
      <c r="T17" s="198" t="str">
        <f>IF(AND(SUM(H17)=0,NOT(ISBLANK(L17))),"Fail","Pass")</f>
        <v>Pass</v>
      </c>
      <c r="U17" s="164" t="s">
        <v>1050</v>
      </c>
      <c r="V17" s="164" t="str">
        <f>IF(T17 = "Fail", U17, "")</f>
        <v/>
      </c>
      <c r="W17" s="198" t="str">
        <f>IF(OR(AND(SUM(Table_10_UK!I17)&lt;&gt;0,ISBLANK(Table_10_UK!M17))),"Fail", "Pass")</f>
        <v>Pass</v>
      </c>
      <c r="X17" s="198" t="s">
        <v>1051</v>
      </c>
      <c r="Y17" s="164" t="str">
        <f>IF(W17 = "Fail", X17, "")</f>
        <v/>
      </c>
      <c r="Z17" s="198" t="str">
        <f>IF(AND(SUM(I17)=0,NOT(ISBLANK(M17))),"Fail","Pass")</f>
        <v>Pass</v>
      </c>
      <c r="AA17" s="164" t="s">
        <v>1052</v>
      </c>
      <c r="AB17" s="164" t="str">
        <f>IF(Z17 = "Fail", AA17, "")</f>
        <v/>
      </c>
    </row>
    <row r="18" spans="1:28" customFormat="1" ht="12.75" customHeight="1" x14ac:dyDescent="0.25">
      <c r="A18" s="185" t="s">
        <v>496</v>
      </c>
      <c r="B18" s="22"/>
      <c r="C18" s="212" t="s">
        <v>497</v>
      </c>
      <c r="D18" s="194"/>
      <c r="E18" s="194"/>
      <c r="F18" s="194"/>
      <c r="G18" s="195"/>
      <c r="H18" s="200">
        <v>0</v>
      </c>
      <c r="I18" s="200">
        <v>0</v>
      </c>
      <c r="L18" s="474"/>
      <c r="M18" s="474"/>
      <c r="N18" s="205"/>
      <c r="Q18" s="198" t="str">
        <f>IF(OR(AND(SUM(Table_10_UK!H18)&lt;&gt;0,ISBLANK(Table_10_UK!L18))),"Fail", "Pass")</f>
        <v>Pass</v>
      </c>
      <c r="R18" s="198" t="s">
        <v>1053</v>
      </c>
      <c r="S18" s="164" t="str">
        <f>IF(Q18 = "Fail", R18, "")</f>
        <v/>
      </c>
      <c r="T18" s="198" t="str">
        <f>IF(AND(SUM(H18)=0,NOT(ISBLANK(L18))),"Fail","Pass")</f>
        <v>Pass</v>
      </c>
      <c r="U18" s="164" t="s">
        <v>1054</v>
      </c>
      <c r="V18" s="164" t="str">
        <f>IF(T18 = "Fail", U18, "")</f>
        <v/>
      </c>
      <c r="W18" s="198" t="str">
        <f>IF(OR(AND(SUM(Table_10_UK!I18)&lt;&gt;0,ISBLANK(Table_10_UK!M18))),"Fail", "Pass")</f>
        <v>Pass</v>
      </c>
      <c r="X18" s="198" t="s">
        <v>1055</v>
      </c>
      <c r="Y18" s="164" t="str">
        <f>IF(W18 = "Fail", X18, "")</f>
        <v/>
      </c>
      <c r="Z18" s="198" t="str">
        <f>IF(AND(SUM(I18)=0,NOT(ISBLANK(M18))),"Fail","Pass")</f>
        <v>Pass</v>
      </c>
      <c r="AA18" s="164" t="s">
        <v>1056</v>
      </c>
      <c r="AB18" s="164" t="str">
        <f>IF(Z18 = "Fail", AA18, "")</f>
        <v/>
      </c>
    </row>
    <row r="19" spans="1:28" customFormat="1" ht="12.75" customHeight="1" x14ac:dyDescent="0.25">
      <c r="A19" s="185" t="s">
        <v>498</v>
      </c>
      <c r="B19" s="192"/>
      <c r="C19" s="212" t="s">
        <v>499</v>
      </c>
      <c r="D19" s="194"/>
      <c r="E19" s="194"/>
      <c r="F19" s="194"/>
      <c r="G19" s="195"/>
      <c r="H19" s="200">
        <v>0</v>
      </c>
      <c r="I19" s="200">
        <v>0</v>
      </c>
      <c r="L19" s="474"/>
      <c r="M19" s="474"/>
      <c r="N19" s="205"/>
      <c r="Q19" s="198" t="str">
        <f>IF(OR(AND(SUM(Table_10_UK!H19)&lt;&gt;0,ISBLANK(Table_10_UK!L19))),"Fail", "Pass")</f>
        <v>Pass</v>
      </c>
      <c r="R19" s="198" t="s">
        <v>1057</v>
      </c>
      <c r="S19" s="164" t="str">
        <f>IF(Q19 = "Fail", R19, "")</f>
        <v/>
      </c>
      <c r="T19" s="198" t="str">
        <f>IF(AND(SUM(H19)=0,NOT(ISBLANK(L19))),"Fail","Pass")</f>
        <v>Pass</v>
      </c>
      <c r="U19" s="164" t="s">
        <v>1058</v>
      </c>
      <c r="V19" s="164" t="str">
        <f>IF(T19 = "Fail", U19, "")</f>
        <v/>
      </c>
      <c r="W19" s="198" t="str">
        <f>IF(OR(AND(SUM(Table_10_UK!I19)&lt;&gt;0,ISBLANK(Table_10_UK!M19))),"Fail", "Pass")</f>
        <v>Pass</v>
      </c>
      <c r="X19" s="198" t="s">
        <v>1059</v>
      </c>
      <c r="Y19" s="164" t="str">
        <f>IF(W19 = "Fail", X19, "")</f>
        <v/>
      </c>
      <c r="Z19" s="198" t="str">
        <f>IF(AND(SUM(I19)=0,NOT(ISBLANK(M19))),"Fail","Pass")</f>
        <v>Pass</v>
      </c>
      <c r="AA19" s="164" t="s">
        <v>1060</v>
      </c>
      <c r="AB19" s="164" t="str">
        <f>IF(Z19 = "Fail", AA19, "")</f>
        <v/>
      </c>
    </row>
    <row r="20" spans="1:28" customFormat="1" ht="12.75" customHeight="1" x14ac:dyDescent="0.25">
      <c r="A20" s="185" t="s">
        <v>500</v>
      </c>
      <c r="B20" s="22"/>
      <c r="C20" s="212" t="s">
        <v>501</v>
      </c>
      <c r="D20" s="194"/>
      <c r="E20" s="194"/>
      <c r="F20" s="194"/>
      <c r="G20" s="195"/>
      <c r="H20" s="200">
        <v>0</v>
      </c>
      <c r="I20" s="200">
        <v>0</v>
      </c>
      <c r="L20" s="474"/>
      <c r="M20" s="474"/>
      <c r="N20" s="205"/>
      <c r="Q20" s="198" t="str">
        <f>IF(OR(AND(SUM(Table_10_UK!H20)&lt;&gt;0,ISBLANK(Table_10_UK!L20))),"Fail", "Pass")</f>
        <v>Pass</v>
      </c>
      <c r="R20" s="198" t="s">
        <v>1061</v>
      </c>
      <c r="S20" s="164" t="str">
        <f>IF(Q20 = "Fail", R20, "")</f>
        <v/>
      </c>
      <c r="T20" s="198" t="str">
        <f>IF(AND(SUM(H20)=0,NOT(ISBLANK(L20))),"Fail","Pass")</f>
        <v>Pass</v>
      </c>
      <c r="U20" s="164" t="s">
        <v>1062</v>
      </c>
      <c r="V20" s="164" t="str">
        <f>IF(T20 = "Fail", U20, "")</f>
        <v/>
      </c>
      <c r="W20" s="198" t="str">
        <f>IF(OR(AND(SUM(Table_10_UK!I20)&lt;&gt;0,ISBLANK(Table_10_UK!M20))),"Fail", "Pass")</f>
        <v>Pass</v>
      </c>
      <c r="X20" s="198" t="s">
        <v>1063</v>
      </c>
      <c r="Y20" s="164" t="str">
        <f>IF(W20 = "Fail", X20, "")</f>
        <v/>
      </c>
      <c r="Z20" s="198" t="str">
        <f>IF(AND(SUM(I20)=0,NOT(ISBLANK(M20))),"Fail","Pass")</f>
        <v>Pass</v>
      </c>
      <c r="AA20" s="164" t="s">
        <v>1064</v>
      </c>
      <c r="AB20" s="164" t="str">
        <f>IF(Z20 = "Fail", AA20, "")</f>
        <v/>
      </c>
    </row>
    <row r="21" spans="1:28" customFormat="1" ht="12.75" customHeight="1" x14ac:dyDescent="0.25">
      <c r="A21" s="185" t="s">
        <v>502</v>
      </c>
      <c r="B21" s="208" t="s">
        <v>503</v>
      </c>
      <c r="C21" s="209"/>
      <c r="D21" s="209"/>
      <c r="E21" s="209"/>
      <c r="F21" s="209"/>
      <c r="G21" s="210"/>
      <c r="H21" s="204"/>
      <c r="I21" s="204"/>
      <c r="L21" s="476"/>
      <c r="M21" s="476"/>
      <c r="N21" s="205"/>
      <c r="O21" s="164"/>
      <c r="R21" s="198"/>
      <c r="W21" s="198"/>
      <c r="X21" s="198"/>
      <c r="Z21" s="198"/>
    </row>
    <row r="22" spans="1:28" customFormat="1" ht="12.75" customHeight="1" x14ac:dyDescent="0.25">
      <c r="A22" s="185"/>
      <c r="B22" s="16"/>
      <c r="C22" s="194"/>
      <c r="D22" s="194"/>
      <c r="E22" s="194"/>
      <c r="F22" s="194"/>
      <c r="G22" s="195"/>
      <c r="H22" s="2"/>
      <c r="I22" s="2"/>
      <c r="J22" s="164"/>
      <c r="L22" s="470"/>
      <c r="M22" s="470"/>
      <c r="N22" s="205"/>
      <c r="O22" s="164"/>
      <c r="R22" s="198"/>
      <c r="W22" s="198"/>
      <c r="X22" s="198"/>
      <c r="Z22" s="198"/>
    </row>
    <row r="23" spans="1:28" customFormat="1" ht="25.5" customHeight="1" x14ac:dyDescent="0.25">
      <c r="A23" s="185">
        <v>3</v>
      </c>
      <c r="B23" s="530" t="s">
        <v>504</v>
      </c>
      <c r="C23" s="531"/>
      <c r="D23" s="531"/>
      <c r="E23" s="531"/>
      <c r="F23" s="531"/>
      <c r="G23" s="532"/>
      <c r="H23" s="204"/>
      <c r="I23" s="204"/>
      <c r="J23" s="164"/>
      <c r="K23" s="164"/>
      <c r="L23" s="470"/>
      <c r="M23" s="470"/>
      <c r="N23" s="205"/>
      <c r="R23" s="198"/>
      <c r="W23" s="198"/>
      <c r="X23" s="198"/>
      <c r="Z23" s="198"/>
    </row>
    <row r="24" spans="1:28" customFormat="1" ht="12.75" customHeight="1" x14ac:dyDescent="0.25">
      <c r="A24" s="185"/>
      <c r="B24" s="211"/>
      <c r="C24" s="206"/>
      <c r="D24" s="206"/>
      <c r="E24" s="206"/>
      <c r="F24" s="206"/>
      <c r="G24" s="212"/>
      <c r="H24" s="213"/>
      <c r="I24" s="213"/>
      <c r="L24" s="477"/>
      <c r="M24" s="477"/>
      <c r="N24" s="205"/>
      <c r="O24" s="164"/>
      <c r="R24" s="198"/>
      <c r="W24" s="198"/>
      <c r="X24" s="198"/>
      <c r="Z24" s="198"/>
    </row>
    <row r="25" spans="1:28" customFormat="1" ht="12.75" customHeight="1" x14ac:dyDescent="0.25">
      <c r="A25" s="185">
        <v>4</v>
      </c>
      <c r="B25" s="215" t="s">
        <v>505</v>
      </c>
      <c r="C25" s="216"/>
      <c r="D25" s="216"/>
      <c r="E25" s="216"/>
      <c r="F25" s="216"/>
      <c r="G25" s="217"/>
      <c r="H25" s="200">
        <v>0</v>
      </c>
      <c r="I25" s="200">
        <v>0</v>
      </c>
      <c r="L25" s="474"/>
      <c r="M25" s="474"/>
      <c r="N25" s="205"/>
      <c r="Q25" s="198" t="str">
        <f>IF(OR(AND(SUM(Table_10_UK!H25)&lt;&gt;0,ISBLANK(Table_10_UK!L25))),"Fail", "Pass")</f>
        <v>Pass</v>
      </c>
      <c r="R25" s="198" t="s">
        <v>1065</v>
      </c>
      <c r="S25" s="164" t="str">
        <f>IF(Q25 = "Fail", R25, "")</f>
        <v/>
      </c>
      <c r="T25" s="198" t="str">
        <f>IF(AND(SUM(H25)=0,NOT(ISBLANK(L25))),"Fail","Pass")</f>
        <v>Pass</v>
      </c>
      <c r="U25" s="164" t="s">
        <v>1066</v>
      </c>
      <c r="V25" s="164" t="str">
        <f>IF(T25 = "Fail", U25, "")</f>
        <v/>
      </c>
      <c r="W25" s="198" t="str">
        <f>IF(OR(AND(SUM(Table_10_UK!I25)&lt;&gt;0,ISBLANK(Table_10_UK!M25))),"Fail", "Pass")</f>
        <v>Pass</v>
      </c>
      <c r="X25" s="198" t="s">
        <v>1067</v>
      </c>
      <c r="Y25" s="164" t="str">
        <f>IF(W25 = "Fail", X25, "")</f>
        <v/>
      </c>
      <c r="Z25" s="198" t="str">
        <f>IF(AND(SUM(I25)=0,NOT(ISBLANK(M25))),"Fail","Pass")</f>
        <v>Pass</v>
      </c>
      <c r="AA25" s="164" t="s">
        <v>1068</v>
      </c>
      <c r="AB25" s="164" t="str">
        <f>IF(Z25 = "Fail", AA25, "")</f>
        <v/>
      </c>
    </row>
    <row r="26" spans="1:28" customFormat="1" ht="12.75" customHeight="1" x14ac:dyDescent="0.25">
      <c r="A26" s="185">
        <v>5</v>
      </c>
      <c r="B26" s="215" t="s">
        <v>506</v>
      </c>
      <c r="C26" s="216"/>
      <c r="D26" s="216"/>
      <c r="E26" s="216"/>
      <c r="F26" s="216"/>
      <c r="G26" s="217"/>
      <c r="H26" s="200">
        <v>0</v>
      </c>
      <c r="I26" s="200">
        <v>0</v>
      </c>
      <c r="L26" s="474"/>
      <c r="M26" s="474"/>
      <c r="N26" s="205"/>
      <c r="Q26" s="198" t="str">
        <f>IF(OR(AND(SUM(Table_10_UK!H26)&lt;&gt;0,ISBLANK(Table_10_UK!L26))),"Fail", "Pass")</f>
        <v>Pass</v>
      </c>
      <c r="R26" s="198" t="s">
        <v>1069</v>
      </c>
      <c r="S26" s="164" t="str">
        <f>IF(Q26 = "Fail", R26, "")</f>
        <v/>
      </c>
      <c r="T26" s="198" t="str">
        <f>IF(AND(SUM(H26)=0,NOT(ISBLANK(L26))),"Fail","Pass")</f>
        <v>Pass</v>
      </c>
      <c r="U26" s="164" t="s">
        <v>1070</v>
      </c>
      <c r="V26" s="164" t="str">
        <f>IF(T26 = "Fail", U26, "")</f>
        <v/>
      </c>
      <c r="W26" s="198" t="str">
        <f>IF(OR(AND(SUM(Table_10_UK!I26)&lt;&gt;0,ISBLANK(Table_10_UK!M26))),"Fail", "Pass")</f>
        <v>Pass</v>
      </c>
      <c r="X26" s="198" t="s">
        <v>1071</v>
      </c>
      <c r="Y26" s="164" t="str">
        <f>IF(W26 = "Fail", X26, "")</f>
        <v/>
      </c>
      <c r="Z26" s="198" t="str">
        <f>IF(AND(SUM(I26)=0,NOT(ISBLANK(M26))),"Fail","Pass")</f>
        <v>Pass</v>
      </c>
      <c r="AA26" s="164" t="s">
        <v>1072</v>
      </c>
      <c r="AB26" s="164" t="str">
        <f>IF(Z26 = "Fail", AA26, "")</f>
        <v/>
      </c>
    </row>
    <row r="27" spans="1:28" customFormat="1" ht="12.75" customHeight="1" x14ac:dyDescent="0.25">
      <c r="A27" s="185">
        <v>6</v>
      </c>
      <c r="B27" s="211" t="s">
        <v>507</v>
      </c>
      <c r="C27" s="206"/>
      <c r="D27" s="206"/>
      <c r="E27" s="206"/>
      <c r="F27" s="206"/>
      <c r="G27" s="212"/>
      <c r="H27" s="200">
        <v>0</v>
      </c>
      <c r="I27" s="200">
        <v>0</v>
      </c>
      <c r="L27" s="474"/>
      <c r="M27" s="474"/>
      <c r="N27" s="205"/>
      <c r="Q27" s="198" t="str">
        <f>IF(OR(AND(SUM(Table_10_UK!H27)&lt;&gt;0,ISBLANK(Table_10_UK!L27))),"Fail", "Pass")</f>
        <v>Pass</v>
      </c>
      <c r="R27" s="198" t="s">
        <v>1073</v>
      </c>
      <c r="S27" s="164" t="str">
        <f>IF(Q27 = "Fail", R27, "")</f>
        <v/>
      </c>
      <c r="T27" s="198" t="str">
        <f>IF(AND(SUM(H27)=0,NOT(ISBLANK(L27))),"Fail","Pass")</f>
        <v>Pass</v>
      </c>
      <c r="U27" s="164" t="s">
        <v>1074</v>
      </c>
      <c r="V27" s="164" t="str">
        <f>IF(T27 = "Fail", U27, "")</f>
        <v/>
      </c>
      <c r="W27" s="198" t="str">
        <f>IF(OR(AND(SUM(Table_10_UK!I27)&lt;&gt;0,ISBLANK(Table_10_UK!M27))),"Fail", "Pass")</f>
        <v>Pass</v>
      </c>
      <c r="X27" s="198" t="s">
        <v>1075</v>
      </c>
      <c r="Y27" s="164" t="str">
        <f>IF(W27 = "Fail", X27, "")</f>
        <v/>
      </c>
      <c r="Z27" s="198" t="str">
        <f>IF(AND(SUM(I27)=0,NOT(ISBLANK(M27))),"Fail","Pass")</f>
        <v>Pass</v>
      </c>
      <c r="AA27" s="164" t="s">
        <v>1076</v>
      </c>
      <c r="AB27" s="164" t="str">
        <f>IF(Z27 = "Fail", AA27, "")</f>
        <v/>
      </c>
    </row>
    <row r="28" spans="1:28" customFormat="1" ht="12.75" customHeight="1" x14ac:dyDescent="0.25">
      <c r="A28" s="185">
        <v>7</v>
      </c>
      <c r="B28" s="211" t="s">
        <v>508</v>
      </c>
      <c r="C28" s="206"/>
      <c r="D28" s="206"/>
      <c r="E28" s="206"/>
      <c r="F28" s="206"/>
      <c r="G28" s="212"/>
      <c r="H28" s="200">
        <v>0</v>
      </c>
      <c r="I28" s="200">
        <v>0</v>
      </c>
      <c r="L28" s="474"/>
      <c r="M28" s="474"/>
      <c r="N28" s="205"/>
      <c r="Q28" s="198" t="str">
        <f>IF(OR(AND(SUM(Table_10_UK!H28)&lt;&gt;0,ISBLANK(Table_10_UK!L28))),"Fail", "Pass")</f>
        <v>Pass</v>
      </c>
      <c r="R28" s="198" t="s">
        <v>1077</v>
      </c>
      <c r="S28" s="164" t="str">
        <f>IF(Q28 = "Fail", R28, "")</f>
        <v/>
      </c>
      <c r="T28" s="198" t="str">
        <f>IF(AND(SUM(H28)=0,NOT(ISBLANK(L28))),"Fail","Pass")</f>
        <v>Pass</v>
      </c>
      <c r="U28" s="164" t="s">
        <v>1078</v>
      </c>
      <c r="V28" s="164" t="str">
        <f>IF(T28 = "Fail", U28, "")</f>
        <v/>
      </c>
      <c r="W28" s="198" t="str">
        <f>IF(OR(AND(SUM(Table_10_UK!I28)&lt;&gt;0,ISBLANK(Table_10_UK!M28))),"Fail", "Pass")</f>
        <v>Pass</v>
      </c>
      <c r="X28" s="198" t="s">
        <v>1079</v>
      </c>
      <c r="Y28" s="164" t="str">
        <f>IF(W28 = "Fail", X28, "")</f>
        <v/>
      </c>
      <c r="Z28" s="198" t="str">
        <f>IF(AND(SUM(I28)=0,NOT(ISBLANK(M28))),"Fail","Pass")</f>
        <v>Pass</v>
      </c>
      <c r="AA28" s="164" t="s">
        <v>1080</v>
      </c>
      <c r="AB28" s="164" t="str">
        <f>IF(Z28 = "Fail", AA28, "")</f>
        <v/>
      </c>
    </row>
    <row r="29" spans="1:28" customFormat="1" ht="12.75" customHeight="1" x14ac:dyDescent="0.25">
      <c r="A29" s="185"/>
      <c r="B29" s="211"/>
      <c r="C29" s="206"/>
      <c r="D29" s="206"/>
      <c r="E29" s="206"/>
      <c r="F29" s="206"/>
      <c r="G29" s="212"/>
      <c r="H29" s="213"/>
      <c r="I29" s="213"/>
      <c r="L29" s="476"/>
      <c r="M29" s="476"/>
      <c r="N29" s="205"/>
      <c r="O29" s="164"/>
      <c r="R29" s="198"/>
      <c r="W29" s="198"/>
      <c r="X29" s="198"/>
      <c r="Z29" s="198"/>
    </row>
    <row r="30" spans="1:28" customFormat="1" ht="12.75" customHeight="1" x14ac:dyDescent="0.25">
      <c r="A30" s="185">
        <v>8</v>
      </c>
      <c r="B30" s="208" t="s">
        <v>509</v>
      </c>
      <c r="C30" s="209"/>
      <c r="D30" s="209"/>
      <c r="E30" s="209"/>
      <c r="F30" s="209"/>
      <c r="G30" s="210"/>
      <c r="H30" s="204"/>
      <c r="I30" s="204"/>
      <c r="L30" s="470"/>
      <c r="M30" s="470"/>
      <c r="N30" s="205"/>
      <c r="O30" s="164"/>
      <c r="R30" s="198"/>
      <c r="W30" s="198"/>
      <c r="X30" s="198"/>
      <c r="Z30" s="198"/>
    </row>
    <row r="31" spans="1:28" customFormat="1" ht="12.75" customHeight="1" x14ac:dyDescent="0.25">
      <c r="A31" s="185"/>
      <c r="B31" s="218"/>
      <c r="C31" s="219"/>
      <c r="D31" s="219"/>
      <c r="E31" s="219"/>
      <c r="F31" s="219"/>
      <c r="G31" s="220"/>
      <c r="H31" s="213"/>
      <c r="I31" s="213"/>
      <c r="L31" s="470"/>
      <c r="M31" s="470"/>
      <c r="N31" s="205"/>
      <c r="O31" s="164"/>
      <c r="R31" s="198"/>
      <c r="W31" s="198"/>
      <c r="X31" s="198"/>
      <c r="Z31" s="198"/>
    </row>
    <row r="32" spans="1:28" customFormat="1" ht="12.75" customHeight="1" x14ac:dyDescent="0.25">
      <c r="A32" s="185">
        <v>9</v>
      </c>
      <c r="B32" s="187" t="s">
        <v>510</v>
      </c>
      <c r="C32" s="187"/>
      <c r="D32" s="187"/>
      <c r="E32" s="187"/>
      <c r="F32" s="187"/>
      <c r="G32" s="187"/>
      <c r="H32" s="187"/>
      <c r="I32" s="187"/>
      <c r="L32" s="477"/>
      <c r="M32" s="477"/>
      <c r="N32" s="205"/>
      <c r="O32" s="164"/>
      <c r="R32" s="198"/>
      <c r="W32" s="198"/>
      <c r="X32" s="198"/>
      <c r="Z32" s="198"/>
    </row>
    <row r="33" spans="1:28" customFormat="1" ht="12.75" customHeight="1" x14ac:dyDescent="0.25">
      <c r="A33" s="185" t="s">
        <v>511</v>
      </c>
      <c r="B33" s="211" t="s">
        <v>512</v>
      </c>
      <c r="C33" s="206"/>
      <c r="D33" s="206"/>
      <c r="E33" s="206"/>
      <c r="F33" s="206"/>
      <c r="G33" s="212"/>
      <c r="H33" s="200">
        <v>0</v>
      </c>
      <c r="I33" s="200">
        <v>0</v>
      </c>
      <c r="L33" s="474"/>
      <c r="M33" s="474"/>
      <c r="N33" s="205"/>
      <c r="Q33" s="198" t="str">
        <f>IF(OR(AND(SUM(Table_10_UK!H33)&lt;&gt;0,ISBLANK(Table_10_UK!L33))),"Fail", "Pass")</f>
        <v>Pass</v>
      </c>
      <c r="R33" s="198" t="s">
        <v>1081</v>
      </c>
      <c r="S33" s="164" t="str">
        <f>IF(Q33 = "Fail", R33, "")</f>
        <v/>
      </c>
      <c r="T33" s="198" t="str">
        <f>IF(AND(SUM(H33)=0,NOT(ISBLANK(L33))),"Fail","Pass")</f>
        <v>Pass</v>
      </c>
      <c r="U33" s="164" t="s">
        <v>1082</v>
      </c>
      <c r="V33" s="164" t="str">
        <f>IF(T33 = "Fail", U33, "")</f>
        <v/>
      </c>
      <c r="W33" s="198" t="str">
        <f>IF(OR(AND(SUM(Table_10_UK!I33)&lt;&gt;0,ISBLANK(Table_10_UK!M33))),"Fail", "Pass")</f>
        <v>Pass</v>
      </c>
      <c r="X33" s="198" t="s">
        <v>1083</v>
      </c>
      <c r="Y33" s="164" t="str">
        <f>IF(W33 = "Fail", X33, "")</f>
        <v/>
      </c>
      <c r="Z33" s="198" t="str">
        <f>IF(AND(SUM(I33)=0,NOT(ISBLANK(M33))),"Fail","Pass")</f>
        <v>Pass</v>
      </c>
      <c r="AA33" s="164" t="s">
        <v>1084</v>
      </c>
      <c r="AB33" s="164" t="str">
        <f>IF(Z33 = "Fail", AA33, "")</f>
        <v/>
      </c>
    </row>
    <row r="34" spans="1:28" customFormat="1" ht="12.75" customHeight="1" x14ac:dyDescent="0.25">
      <c r="A34" s="185" t="s">
        <v>513</v>
      </c>
      <c r="B34" s="211" t="s">
        <v>514</v>
      </c>
      <c r="C34" s="206"/>
      <c r="D34" s="206"/>
      <c r="E34" s="206"/>
      <c r="F34" s="206"/>
      <c r="G34" s="212"/>
      <c r="H34" s="200">
        <v>0</v>
      </c>
      <c r="I34" s="200">
        <v>0</v>
      </c>
      <c r="L34" s="474"/>
      <c r="M34" s="474"/>
      <c r="N34" s="205"/>
      <c r="Q34" s="198" t="str">
        <f>IF(OR(AND(SUM(Table_10_UK!H34)&lt;&gt;0,ISBLANK(Table_10_UK!L34))),"Fail", "Pass")</f>
        <v>Pass</v>
      </c>
      <c r="R34" s="198" t="s">
        <v>1085</v>
      </c>
      <c r="S34" s="164" t="str">
        <f>IF(Q34 = "Fail", R34, "")</f>
        <v/>
      </c>
      <c r="T34" s="198" t="str">
        <f>IF(AND(SUM(H34)=0,NOT(ISBLANK(L34))),"Fail","Pass")</f>
        <v>Pass</v>
      </c>
      <c r="U34" s="164" t="s">
        <v>1086</v>
      </c>
      <c r="V34" s="164" t="str">
        <f>IF(T34 = "Fail", U34, "")</f>
        <v/>
      </c>
      <c r="W34" s="198" t="str">
        <f>IF(OR(AND(SUM(Table_10_UK!I34)&lt;&gt;0,ISBLANK(Table_10_UK!M34))),"Fail", "Pass")</f>
        <v>Pass</v>
      </c>
      <c r="X34" s="198" t="s">
        <v>1087</v>
      </c>
      <c r="Y34" s="164" t="str">
        <f>IF(W34 = "Fail", X34, "")</f>
        <v/>
      </c>
      <c r="Z34" s="198" t="str">
        <f>IF(AND(SUM(I34)=0,NOT(ISBLANK(M34))),"Fail","Pass")</f>
        <v>Pass</v>
      </c>
      <c r="AA34" s="164" t="s">
        <v>1088</v>
      </c>
      <c r="AB34" s="164" t="str">
        <f>IF(Z34 = "Fail", AA34, "")</f>
        <v/>
      </c>
    </row>
    <row r="35" spans="1:28" customFormat="1" ht="12.75" customHeight="1" x14ac:dyDescent="0.25">
      <c r="A35" s="185" t="s">
        <v>515</v>
      </c>
      <c r="B35" s="208" t="s">
        <v>516</v>
      </c>
      <c r="C35" s="209"/>
      <c r="D35" s="209"/>
      <c r="E35" s="209"/>
      <c r="F35" s="209"/>
      <c r="G35" s="210"/>
      <c r="H35" s="204"/>
      <c r="I35" s="204"/>
      <c r="L35" s="476"/>
      <c r="M35" s="476"/>
      <c r="N35" s="205"/>
      <c r="O35" s="164"/>
      <c r="R35" s="198"/>
      <c r="W35" s="198"/>
      <c r="X35" s="198"/>
      <c r="Z35" s="198"/>
    </row>
    <row r="36" spans="1:28" customFormat="1" ht="12.75" customHeight="1" x14ac:dyDescent="0.25">
      <c r="A36" s="185"/>
      <c r="B36" s="211"/>
      <c r="C36" s="206"/>
      <c r="D36" s="206"/>
      <c r="E36" s="206"/>
      <c r="F36" s="206"/>
      <c r="G36" s="212"/>
      <c r="H36" s="213"/>
      <c r="I36" s="213"/>
      <c r="L36" s="470"/>
      <c r="M36" s="470"/>
      <c r="N36" s="205"/>
      <c r="O36" s="164"/>
      <c r="R36" s="198"/>
      <c r="W36" s="198"/>
      <c r="X36" s="198"/>
      <c r="Z36" s="198"/>
    </row>
    <row r="37" spans="1:28" customFormat="1" ht="12.75" customHeight="1" x14ac:dyDescent="0.25">
      <c r="A37" s="185">
        <v>10</v>
      </c>
      <c r="B37" s="208" t="s">
        <v>517</v>
      </c>
      <c r="C37" s="209"/>
      <c r="D37" s="209"/>
      <c r="E37" s="209"/>
      <c r="F37" s="209"/>
      <c r="G37" s="210"/>
      <c r="H37" s="204"/>
      <c r="I37" s="204"/>
      <c r="J37" s="164"/>
      <c r="L37" s="470"/>
      <c r="M37" s="470"/>
      <c r="N37" s="205"/>
      <c r="R37" s="198"/>
      <c r="W37" s="198"/>
      <c r="X37" s="198"/>
      <c r="Z37" s="198"/>
    </row>
    <row r="38" spans="1:28" customFormat="1" ht="12.75" customHeight="1" x14ac:dyDescent="0.25">
      <c r="A38" s="185"/>
      <c r="B38" s="211"/>
      <c r="C38" s="206"/>
      <c r="D38" s="206"/>
      <c r="E38" s="206"/>
      <c r="F38" s="206"/>
      <c r="G38" s="212"/>
      <c r="H38" s="213"/>
      <c r="I38" s="213"/>
      <c r="L38" s="477"/>
      <c r="M38" s="477"/>
      <c r="N38" s="205"/>
      <c r="O38" s="164"/>
      <c r="R38" s="198"/>
      <c r="W38" s="198"/>
      <c r="X38" s="198"/>
      <c r="Z38" s="198"/>
    </row>
    <row r="39" spans="1:28" customFormat="1" ht="12.75" customHeight="1" x14ac:dyDescent="0.25">
      <c r="A39" s="185">
        <v>11</v>
      </c>
      <c r="B39" s="211" t="s">
        <v>518</v>
      </c>
      <c r="C39" s="206"/>
      <c r="D39" s="206"/>
      <c r="E39" s="206"/>
      <c r="F39" s="206"/>
      <c r="G39" s="212"/>
      <c r="H39" s="200">
        <v>0</v>
      </c>
      <c r="I39" s="200">
        <v>0</v>
      </c>
      <c r="L39" s="474"/>
      <c r="M39" s="474"/>
      <c r="N39" s="205"/>
      <c r="Q39" s="198" t="str">
        <f>IF(OR(AND(SUM(Table_10_UK!H39)&lt;&gt;0,ISBLANK(Table_10_UK!L39))),"Fail", "Pass")</f>
        <v>Pass</v>
      </c>
      <c r="R39" s="198" t="s">
        <v>1089</v>
      </c>
      <c r="S39" s="164" t="str">
        <f>IF(Q39 = "Fail", R39, "")</f>
        <v/>
      </c>
      <c r="T39" s="198" t="str">
        <f>IF(AND(SUM(H39)=0,NOT(ISBLANK(L39))),"Fail","Pass")</f>
        <v>Pass</v>
      </c>
      <c r="U39" s="164" t="s">
        <v>1090</v>
      </c>
      <c r="V39" s="164" t="str">
        <f>IF(T39 = "Fail", U39, "")</f>
        <v/>
      </c>
      <c r="W39" s="198" t="str">
        <f>IF(OR(AND(SUM(Table_10_UK!I39)&lt;&gt;0,ISBLANK(Table_10_UK!M39))),"Fail", "Pass")</f>
        <v>Pass</v>
      </c>
      <c r="X39" s="198" t="s">
        <v>1091</v>
      </c>
      <c r="Y39" s="164" t="str">
        <f>IF(W39 = "Fail", X39, "")</f>
        <v/>
      </c>
      <c r="Z39" s="198" t="str">
        <f>IF(AND(SUM(I39)=0,NOT(ISBLANK(M39))),"Fail","Pass")</f>
        <v>Pass</v>
      </c>
      <c r="AA39" s="164" t="s">
        <v>1092</v>
      </c>
      <c r="AB39" s="164" t="str">
        <f>IF(Z39 = "Fail", AA39, "")</f>
        <v/>
      </c>
    </row>
    <row r="40" spans="1:28" customFormat="1" ht="12.75" customHeight="1" x14ac:dyDescent="0.25">
      <c r="A40" s="185">
        <v>12</v>
      </c>
      <c r="B40" s="211" t="s">
        <v>519</v>
      </c>
      <c r="C40" s="206"/>
      <c r="D40" s="206"/>
      <c r="E40" s="206"/>
      <c r="F40" s="206"/>
      <c r="G40" s="212"/>
      <c r="H40" s="200">
        <v>0</v>
      </c>
      <c r="I40" s="200">
        <v>0</v>
      </c>
      <c r="L40" s="474"/>
      <c r="M40" s="474"/>
      <c r="N40" s="205"/>
      <c r="Q40" s="198" t="str">
        <f>IF(OR(AND(SUM(Table_10_UK!H40)&lt;&gt;0,ISBLANK(Table_10_UK!L40))),"Fail", "Pass")</f>
        <v>Pass</v>
      </c>
      <c r="R40" s="198" t="s">
        <v>1093</v>
      </c>
      <c r="S40" s="164" t="str">
        <f>IF(Q40 = "Fail", R40, "")</f>
        <v/>
      </c>
      <c r="T40" s="198" t="str">
        <f>IF(AND(SUM(H40)=0,NOT(ISBLANK(L40))),"Fail","Pass")</f>
        <v>Pass</v>
      </c>
      <c r="U40" s="164" t="s">
        <v>1094</v>
      </c>
      <c r="V40" s="164" t="str">
        <f>IF(T40 = "Fail", U40, "")</f>
        <v/>
      </c>
      <c r="W40" s="198" t="str">
        <f>IF(OR(AND(SUM(Table_10_UK!I40)&lt;&gt;0,ISBLANK(Table_10_UK!M40))),"Fail", "Pass")</f>
        <v>Pass</v>
      </c>
      <c r="X40" s="198" t="s">
        <v>1095</v>
      </c>
      <c r="Y40" s="164" t="str">
        <f>IF(W40 = "Fail", X40, "")</f>
        <v/>
      </c>
      <c r="Z40" s="198" t="str">
        <f>IF(AND(SUM(I40)=0,NOT(ISBLANK(M40))),"Fail","Pass")</f>
        <v>Pass</v>
      </c>
      <c r="AA40" s="164" t="s">
        <v>1096</v>
      </c>
      <c r="AB40" s="164" t="str">
        <f>IF(Z40 = "Fail", AA40, "")</f>
        <v/>
      </c>
    </row>
    <row r="41" spans="1:28" customFormat="1" ht="12.75" customHeight="1" x14ac:dyDescent="0.25">
      <c r="A41" s="185">
        <v>13</v>
      </c>
      <c r="B41" s="211" t="s">
        <v>520</v>
      </c>
      <c r="C41" s="206"/>
      <c r="D41" s="206"/>
      <c r="E41" s="206"/>
      <c r="F41" s="206"/>
      <c r="G41" s="212"/>
      <c r="H41" s="200">
        <v>0</v>
      </c>
      <c r="I41" s="200">
        <v>0</v>
      </c>
      <c r="L41" s="474"/>
      <c r="M41" s="474"/>
      <c r="N41" s="205"/>
      <c r="Q41" s="198" t="str">
        <f>IF(OR(AND(SUM(Table_10_UK!H41)&lt;&gt;0,ISBLANK(Table_10_UK!L41))),"Fail", "Pass")</f>
        <v>Pass</v>
      </c>
      <c r="R41" s="198" t="s">
        <v>1097</v>
      </c>
      <c r="S41" s="164" t="str">
        <f>IF(Q41 = "Fail", R41, "")</f>
        <v/>
      </c>
      <c r="T41" s="198" t="str">
        <f>IF(AND(SUM(H41)=0,NOT(ISBLANK(L41))),"Fail","Pass")</f>
        <v>Pass</v>
      </c>
      <c r="U41" s="164" t="s">
        <v>1098</v>
      </c>
      <c r="V41" s="164" t="str">
        <f>IF(T41 = "Fail", U41, "")</f>
        <v/>
      </c>
      <c r="W41" s="198" t="str">
        <f>IF(OR(AND(SUM(Table_10_UK!I41)&lt;&gt;0,ISBLANK(Table_10_UK!M41))),"Fail", "Pass")</f>
        <v>Pass</v>
      </c>
      <c r="X41" s="198" t="s">
        <v>1099</v>
      </c>
      <c r="Y41" s="164" t="str">
        <f>IF(W41 = "Fail", X41, "")</f>
        <v/>
      </c>
      <c r="Z41" s="198" t="str">
        <f>IF(AND(SUM(I41)=0,NOT(ISBLANK(M41))),"Fail","Pass")</f>
        <v>Pass</v>
      </c>
      <c r="AA41" s="164" t="s">
        <v>1100</v>
      </c>
      <c r="AB41" s="164" t="str">
        <f>IF(Z41 = "Fail", AA41, "")</f>
        <v/>
      </c>
    </row>
    <row r="42" spans="1:28" customFormat="1" ht="12.75" customHeight="1" x14ac:dyDescent="0.25">
      <c r="A42" s="185"/>
      <c r="B42" s="211"/>
      <c r="C42" s="206"/>
      <c r="D42" s="206"/>
      <c r="E42" s="206"/>
      <c r="F42" s="206"/>
      <c r="G42" s="212"/>
      <c r="H42" s="213"/>
      <c r="I42" s="213"/>
      <c r="L42" s="476"/>
      <c r="M42" s="476"/>
      <c r="N42" s="205"/>
      <c r="O42" s="164"/>
      <c r="R42" s="198"/>
      <c r="W42" s="198"/>
      <c r="X42" s="198"/>
      <c r="Z42" s="198"/>
    </row>
    <row r="43" spans="1:28" customFormat="1" ht="12.75" customHeight="1" x14ac:dyDescent="0.25">
      <c r="A43" s="185">
        <v>14</v>
      </c>
      <c r="B43" s="208" t="s">
        <v>521</v>
      </c>
      <c r="C43" s="209"/>
      <c r="D43" s="209"/>
      <c r="E43" s="209"/>
      <c r="F43" s="209"/>
      <c r="G43" s="210"/>
      <c r="H43" s="204"/>
      <c r="I43" s="204"/>
      <c r="L43" s="470"/>
      <c r="M43" s="470"/>
      <c r="N43" s="205"/>
      <c r="R43" s="198"/>
      <c r="W43" s="198"/>
      <c r="X43" s="198"/>
      <c r="Z43" s="198"/>
    </row>
    <row r="44" spans="1:28" customFormat="1" ht="12.75" customHeight="1" x14ac:dyDescent="0.25">
      <c r="A44" s="185"/>
      <c r="B44" s="211"/>
      <c r="C44" s="206"/>
      <c r="D44" s="206"/>
      <c r="E44" s="206"/>
      <c r="F44" s="206"/>
      <c r="G44" s="212"/>
      <c r="H44" s="213"/>
      <c r="I44" s="213"/>
      <c r="L44" s="470"/>
      <c r="M44" s="470"/>
      <c r="N44" s="205"/>
      <c r="R44" s="198"/>
      <c r="W44" s="198"/>
      <c r="X44" s="198"/>
      <c r="Z44" s="198"/>
    </row>
    <row r="45" spans="1:28" customFormat="1" ht="12.75" customHeight="1" x14ac:dyDescent="0.25">
      <c r="A45" s="185">
        <v>15</v>
      </c>
      <c r="B45" s="186" t="s">
        <v>522</v>
      </c>
      <c r="C45" s="187"/>
      <c r="D45" s="187"/>
      <c r="E45" s="187"/>
      <c r="F45" s="187"/>
      <c r="G45" s="188"/>
      <c r="H45" s="214"/>
      <c r="I45" s="214"/>
      <c r="L45" s="477"/>
      <c r="M45" s="477"/>
      <c r="N45" s="205"/>
      <c r="O45" s="164"/>
      <c r="R45" s="198"/>
      <c r="W45" s="198"/>
      <c r="X45" s="198"/>
      <c r="Z45" s="198"/>
    </row>
    <row r="46" spans="1:28" customFormat="1" ht="12.75" customHeight="1" x14ac:dyDescent="0.25">
      <c r="A46" s="185" t="s">
        <v>523</v>
      </c>
      <c r="B46" s="211"/>
      <c r="C46" s="206"/>
      <c r="D46" s="206" t="s">
        <v>524</v>
      </c>
      <c r="E46" s="206"/>
      <c r="F46" s="206"/>
      <c r="G46" s="212"/>
      <c r="H46" s="200">
        <v>0</v>
      </c>
      <c r="I46" s="200">
        <v>0</v>
      </c>
      <c r="L46" s="474"/>
      <c r="M46" s="474"/>
      <c r="N46" s="205"/>
      <c r="Q46" s="198" t="str">
        <f>IF(OR(AND(SUM(Table_10_UK!H46)&lt;&gt;0,ISBLANK(Table_10_UK!L46))),"Fail", "Pass")</f>
        <v>Pass</v>
      </c>
      <c r="R46" s="198" t="s">
        <v>1101</v>
      </c>
      <c r="S46" s="164" t="str">
        <f>IF(Q46 = "Fail", R46, "")</f>
        <v/>
      </c>
      <c r="T46" s="198" t="str">
        <f>IF(AND(SUM(H46)=0,NOT(ISBLANK(L46))),"Fail","Pass")</f>
        <v>Pass</v>
      </c>
      <c r="U46" s="164" t="s">
        <v>1102</v>
      </c>
      <c r="V46" s="164" t="str">
        <f>IF(T46 = "Fail", U46, "")</f>
        <v/>
      </c>
      <c r="W46" s="198" t="str">
        <f>IF(OR(AND(SUM(Table_10_UK!I46)&lt;&gt;0,ISBLANK(Table_10_UK!M46))),"Fail", "Pass")</f>
        <v>Pass</v>
      </c>
      <c r="X46" s="198" t="s">
        <v>1103</v>
      </c>
      <c r="Y46" s="164" t="str">
        <f>IF(W46 = "Fail", X46, "")</f>
        <v/>
      </c>
      <c r="Z46" s="198" t="str">
        <f>IF(AND(SUM(I46)=0,NOT(ISBLANK(M46))),"Fail","Pass")</f>
        <v>Pass</v>
      </c>
      <c r="AA46" s="164" t="s">
        <v>1104</v>
      </c>
      <c r="AB46" s="164" t="str">
        <f>IF(Z46 = "Fail", AA46, "")</f>
        <v/>
      </c>
    </row>
    <row r="47" spans="1:28" customFormat="1" ht="12.75" customHeight="1" x14ac:dyDescent="0.25">
      <c r="A47" s="185" t="s">
        <v>525</v>
      </c>
      <c r="B47" s="211"/>
      <c r="C47" s="206"/>
      <c r="D47" s="206" t="s">
        <v>526</v>
      </c>
      <c r="E47" s="206"/>
      <c r="F47" s="206"/>
      <c r="G47" s="212"/>
      <c r="H47" s="200">
        <v>0</v>
      </c>
      <c r="I47" s="200">
        <v>0</v>
      </c>
      <c r="L47" s="474"/>
      <c r="M47" s="474"/>
      <c r="N47" s="205"/>
      <c r="Q47" s="198" t="str">
        <f>IF(OR(AND(SUM(Table_10_UK!H47)&lt;&gt;0,ISBLANK(Table_10_UK!L47))),"Fail", "Pass")</f>
        <v>Pass</v>
      </c>
      <c r="R47" s="198" t="s">
        <v>1105</v>
      </c>
      <c r="S47" s="164" t="str">
        <f>IF(Q47 = "Fail", R47, "")</f>
        <v/>
      </c>
      <c r="T47" s="198" t="str">
        <f>IF(AND(SUM(H47)=0,NOT(ISBLANK(L47))),"Fail","Pass")</f>
        <v>Pass</v>
      </c>
      <c r="U47" s="164" t="s">
        <v>1106</v>
      </c>
      <c r="V47" s="164" t="str">
        <f>IF(T47 = "Fail", U47, "")</f>
        <v/>
      </c>
      <c r="W47" s="198" t="str">
        <f>IF(OR(AND(SUM(Table_10_UK!I47)&lt;&gt;0,ISBLANK(Table_10_UK!M47))),"Fail", "Pass")</f>
        <v>Pass</v>
      </c>
      <c r="X47" s="198" t="s">
        <v>1107</v>
      </c>
      <c r="Y47" s="164" t="str">
        <f>IF(W47 = "Fail", X47, "")</f>
        <v/>
      </c>
      <c r="Z47" s="198" t="str">
        <f>IF(AND(SUM(I47)=0,NOT(ISBLANK(M47))),"Fail","Pass")</f>
        <v>Pass</v>
      </c>
      <c r="AA47" s="164" t="s">
        <v>1108</v>
      </c>
      <c r="AB47" s="164" t="str">
        <f>IF(Z47 = "Fail", AA47, "")</f>
        <v/>
      </c>
    </row>
    <row r="48" spans="1:28" customFormat="1" ht="12.75" customHeight="1" x14ac:dyDescent="0.25">
      <c r="A48" s="185" t="s">
        <v>527</v>
      </c>
      <c r="B48" s="211"/>
      <c r="C48" s="206"/>
      <c r="D48" s="206" t="s">
        <v>528</v>
      </c>
      <c r="E48" s="206"/>
      <c r="F48" s="206"/>
      <c r="G48" s="212"/>
      <c r="H48" s="200">
        <v>0</v>
      </c>
      <c r="I48" s="200">
        <v>0</v>
      </c>
      <c r="L48" s="474"/>
      <c r="M48" s="474"/>
      <c r="N48" s="205"/>
      <c r="Q48" s="198" t="str">
        <f>IF(OR(AND(SUM(Table_10_UK!H48)&lt;&gt;0,ISBLANK(Table_10_UK!L48))),"Fail", "Pass")</f>
        <v>Pass</v>
      </c>
      <c r="R48" s="198" t="s">
        <v>1109</v>
      </c>
      <c r="S48" s="164" t="str">
        <f>IF(Q48 = "Fail", R48, "")</f>
        <v/>
      </c>
      <c r="T48" s="198" t="str">
        <f>IF(AND(SUM(H48)=0,NOT(ISBLANK(L48))),"Fail","Pass")</f>
        <v>Pass</v>
      </c>
      <c r="U48" s="164" t="s">
        <v>1110</v>
      </c>
      <c r="V48" s="164" t="str">
        <f>IF(T48 = "Fail", U48, "")</f>
        <v/>
      </c>
      <c r="W48" s="198" t="str">
        <f>IF(OR(AND(SUM(Table_10_UK!I48)&lt;&gt;0,ISBLANK(Table_10_UK!M48))),"Fail", "Pass")</f>
        <v>Pass</v>
      </c>
      <c r="X48" s="198" t="s">
        <v>1111</v>
      </c>
      <c r="Y48" s="164" t="str">
        <f>IF(W48 = "Fail", X48, "")</f>
        <v/>
      </c>
      <c r="Z48" s="198" t="str">
        <f>IF(AND(SUM(I48)=0,NOT(ISBLANK(M48))),"Fail","Pass")</f>
        <v>Pass</v>
      </c>
      <c r="AA48" s="164" t="s">
        <v>1112</v>
      </c>
      <c r="AB48" s="164" t="str">
        <f>IF(Z48 = "Fail", AA48, "")</f>
        <v/>
      </c>
    </row>
    <row r="49" spans="1:28" customFormat="1" ht="12.75" customHeight="1" x14ac:dyDescent="0.25">
      <c r="A49" s="185" t="s">
        <v>529</v>
      </c>
      <c r="B49" s="211"/>
      <c r="C49" s="206"/>
      <c r="D49" s="206" t="s">
        <v>1113</v>
      </c>
      <c r="E49" s="206"/>
      <c r="F49" s="206"/>
      <c r="G49" s="212"/>
      <c r="H49" s="200">
        <v>0</v>
      </c>
      <c r="I49" s="200">
        <v>0</v>
      </c>
      <c r="L49" s="474"/>
      <c r="M49" s="474"/>
      <c r="N49" s="205"/>
      <c r="Q49" s="198" t="str">
        <f>IF(OR(AND(SUM(Table_10_UK!H49)&lt;&gt;0,ISBLANK(Table_10_UK!L49))),"Fail", "Pass")</f>
        <v>Pass</v>
      </c>
      <c r="R49" s="198" t="s">
        <v>1114</v>
      </c>
      <c r="S49" s="164" t="str">
        <f>IF(Q49 = "Fail", R49, "")</f>
        <v/>
      </c>
      <c r="T49" s="198" t="str">
        <f>IF(AND(SUM(H49)=0,NOT(ISBLANK(L49))),"Fail","Pass")</f>
        <v>Pass</v>
      </c>
      <c r="U49" s="164" t="s">
        <v>1115</v>
      </c>
      <c r="V49" s="164" t="str">
        <f>IF(T49 = "Fail", U49, "")</f>
        <v/>
      </c>
      <c r="W49" s="198" t="str">
        <f>IF(OR(AND(SUM(Table_10_UK!I49)&lt;&gt;0,ISBLANK(Table_10_UK!M49))),"Fail", "Pass")</f>
        <v>Pass</v>
      </c>
      <c r="X49" s="198" t="s">
        <v>1116</v>
      </c>
      <c r="Y49" s="164" t="str">
        <f>IF(W49 = "Fail", X49, "")</f>
        <v/>
      </c>
      <c r="Z49" s="198" t="str">
        <f>IF(AND(SUM(I49)=0,NOT(ISBLANK(M49))),"Fail","Pass")</f>
        <v>Pass</v>
      </c>
      <c r="AA49" s="164" t="s">
        <v>1117</v>
      </c>
      <c r="AB49" s="164" t="str">
        <f>IF(Z49 = "Fail", AA49, "")</f>
        <v/>
      </c>
    </row>
    <row r="50" spans="1:28" customFormat="1" ht="12.75" customHeight="1" x14ac:dyDescent="0.25">
      <c r="A50" s="185" t="s">
        <v>531</v>
      </c>
      <c r="B50" s="211"/>
      <c r="C50" s="164"/>
      <c r="D50" s="206" t="s">
        <v>532</v>
      </c>
      <c r="E50" s="206"/>
      <c r="F50" s="206"/>
      <c r="G50" s="212"/>
      <c r="H50" s="196"/>
      <c r="I50" s="196"/>
      <c r="L50" s="476"/>
      <c r="M50" s="476"/>
      <c r="N50" s="205"/>
      <c r="O50" s="164"/>
      <c r="R50" s="198"/>
      <c r="W50" s="198"/>
      <c r="X50" s="198"/>
      <c r="Z50" s="198"/>
    </row>
    <row r="51" spans="1:28" customFormat="1" ht="12.75" customHeight="1" x14ac:dyDescent="0.25">
      <c r="A51" s="185" t="s">
        <v>533</v>
      </c>
      <c r="B51" s="211"/>
      <c r="C51" s="20"/>
      <c r="D51" s="206" t="s">
        <v>534</v>
      </c>
      <c r="E51" s="206"/>
      <c r="F51" s="206"/>
      <c r="G51" s="212"/>
      <c r="H51" s="200">
        <v>0</v>
      </c>
      <c r="I51" s="200">
        <v>0</v>
      </c>
      <c r="J51" s="164"/>
      <c r="K51" s="164"/>
      <c r="L51" s="478"/>
      <c r="M51" s="478"/>
      <c r="N51" s="205"/>
      <c r="O51" s="164"/>
      <c r="Q51" s="198" t="str">
        <f>IF(OR(AND(SUM(Table_10_UK!H51)&lt;&gt;0,ISBLANK(Table_10_UK!L51))),"Fail", "Pass")</f>
        <v>Pass</v>
      </c>
      <c r="R51" s="198" t="s">
        <v>1118</v>
      </c>
      <c r="S51" s="164" t="str">
        <f>IF(Q51 = "Fail", R51, "")</f>
        <v/>
      </c>
      <c r="T51" s="198" t="str">
        <f>IF(AND(SUM(H51)=0,NOT(ISBLANK(L51))),"Fail","Pass")</f>
        <v>Pass</v>
      </c>
      <c r="U51" s="164" t="s">
        <v>1119</v>
      </c>
      <c r="V51" s="164" t="str">
        <f>IF(T51 = "Fail", U51, "")</f>
        <v/>
      </c>
      <c r="W51" s="198" t="str">
        <f>IF(OR(AND(SUM(Table_10_UK!I51)&lt;&gt;0,ISBLANK(Table_10_UK!M51))),"Fail", "Pass")</f>
        <v>Pass</v>
      </c>
      <c r="X51" s="198" t="s">
        <v>1120</v>
      </c>
      <c r="Y51" s="164" t="str">
        <f>IF(W51 = "Fail", X51, "")</f>
        <v/>
      </c>
      <c r="Z51" s="198" t="str">
        <f>IF(AND(SUM(I51)=0,NOT(ISBLANK(M51))),"Fail","Pass")</f>
        <v>Pass</v>
      </c>
    </row>
    <row r="52" spans="1:28" customFormat="1" ht="12.6" customHeight="1" x14ac:dyDescent="0.25">
      <c r="A52" s="185" t="s">
        <v>535</v>
      </c>
      <c r="B52" s="209"/>
      <c r="C52" s="209" t="s">
        <v>536</v>
      </c>
      <c r="D52" s="209"/>
      <c r="E52" s="209"/>
      <c r="F52" s="209"/>
      <c r="G52" s="209"/>
      <c r="H52" s="201"/>
      <c r="I52" s="201"/>
      <c r="L52" s="470"/>
      <c r="M52" s="470"/>
      <c r="N52" s="205"/>
      <c r="O52" s="164"/>
      <c r="R52" s="198"/>
      <c r="W52" s="198"/>
      <c r="X52" s="198"/>
      <c r="Z52" s="198"/>
    </row>
    <row r="53" spans="1:28" x14ac:dyDescent="0.2">
      <c r="A53" s="185"/>
      <c r="B53" s="211"/>
      <c r="C53" s="206"/>
      <c r="D53" s="206"/>
      <c r="E53" s="206"/>
      <c r="F53" s="206"/>
      <c r="G53" s="212"/>
      <c r="H53" s="222"/>
      <c r="I53" s="222"/>
      <c r="L53" s="470"/>
      <c r="M53" s="470"/>
      <c r="R53" s="198"/>
      <c r="W53" s="198"/>
      <c r="X53" s="198"/>
      <c r="Z53" s="198"/>
    </row>
    <row r="54" spans="1:28" x14ac:dyDescent="0.2">
      <c r="A54" s="185">
        <v>16</v>
      </c>
      <c r="B54" s="186" t="s">
        <v>1121</v>
      </c>
      <c r="C54" s="187"/>
      <c r="D54" s="187"/>
      <c r="E54" s="187"/>
      <c r="F54" s="187"/>
      <c r="G54" s="188"/>
      <c r="H54" s="214"/>
      <c r="I54" s="214"/>
      <c r="L54" s="470"/>
      <c r="M54" s="470"/>
      <c r="R54" s="198"/>
      <c r="W54" s="198"/>
      <c r="X54" s="198"/>
      <c r="Z54" s="198"/>
    </row>
    <row r="55" spans="1:28" x14ac:dyDescent="0.2">
      <c r="A55" s="185" t="s">
        <v>538</v>
      </c>
      <c r="B55" s="211"/>
      <c r="C55" s="206" t="s">
        <v>539</v>
      </c>
      <c r="D55" s="206"/>
      <c r="E55" s="206"/>
      <c r="F55" s="206"/>
      <c r="G55" s="212"/>
      <c r="H55" s="200">
        <v>0</v>
      </c>
      <c r="I55" s="200">
        <v>0</v>
      </c>
      <c r="L55" s="474"/>
      <c r="M55" s="474"/>
      <c r="Q55" s="198" t="str">
        <f>IF(OR(AND(SUM(Table_10_UK!H55)&lt;&gt;0,ISBLANK(Table_10_UK!L55))),"Fail", "Pass")</f>
        <v>Pass</v>
      </c>
      <c r="R55" s="198" t="s">
        <v>1122</v>
      </c>
      <c r="S55" s="164" t="str">
        <f>IF(Q55 = "Fail", R55, "")</f>
        <v/>
      </c>
      <c r="T55" s="198" t="str">
        <f>IF(AND(SUM(H55)=0,NOT(ISBLANK(L55))),"Fail","Pass")</f>
        <v>Pass</v>
      </c>
      <c r="U55" s="164" t="s">
        <v>1123</v>
      </c>
      <c r="V55" s="164" t="str">
        <f>IF(T55 = "Fail", U55, "")</f>
        <v/>
      </c>
      <c r="W55" s="198" t="str">
        <f>IF(OR(AND(SUM(Table_10_UK!I55)&lt;&gt;0,ISBLANK(Table_10_UK!M55))),"Fail", "Pass")</f>
        <v>Pass</v>
      </c>
      <c r="X55" s="198" t="s">
        <v>1124</v>
      </c>
      <c r="Y55" s="164" t="str">
        <f>IF(W55 = "Fail", X55, "")</f>
        <v/>
      </c>
      <c r="Z55" s="198" t="str">
        <f>IF(AND(SUM(I55)=0,NOT(ISBLANK(M55))),"Fail","Pass")</f>
        <v>Pass</v>
      </c>
      <c r="AA55" s="164" t="s">
        <v>1125</v>
      </c>
      <c r="AB55" s="164" t="str">
        <f>IF(Z55 = "Fail", AA55, "")</f>
        <v/>
      </c>
    </row>
    <row r="56" spans="1:28" x14ac:dyDescent="0.2">
      <c r="A56" s="185" t="s">
        <v>540</v>
      </c>
      <c r="B56" s="479"/>
      <c r="C56" s="206" t="s">
        <v>541</v>
      </c>
      <c r="D56" s="206"/>
      <c r="E56" s="206"/>
      <c r="F56" s="206"/>
      <c r="G56" s="212"/>
      <c r="H56" s="200">
        <v>0</v>
      </c>
      <c r="I56" s="200">
        <v>0</v>
      </c>
      <c r="L56" s="474"/>
      <c r="M56" s="474"/>
      <c r="Q56" s="198" t="str">
        <f>IF(OR(AND(SUM(Table_10_UK!H56)&lt;&gt;0,ISBLANK(Table_10_UK!L56))),"Fail", "Pass")</f>
        <v>Pass</v>
      </c>
      <c r="R56" s="198" t="s">
        <v>1126</v>
      </c>
      <c r="S56" s="164" t="str">
        <f>IF(Q56 = "Fail", R56, "")</f>
        <v/>
      </c>
      <c r="T56" s="198" t="str">
        <f>IF(AND(SUM(H56)=0,NOT(ISBLANK(L56))),"Fail","Pass")</f>
        <v>Pass</v>
      </c>
      <c r="U56" s="164" t="s">
        <v>1127</v>
      </c>
      <c r="V56" s="164" t="str">
        <f>IF(T56 = "Fail", U56, "")</f>
        <v/>
      </c>
      <c r="W56" s="198" t="str">
        <f>IF(OR(AND(SUM(Table_10_UK!I56)&lt;&gt;0,ISBLANK(Table_10_UK!M56))),"Fail", "Pass")</f>
        <v>Pass</v>
      </c>
      <c r="X56" s="198" t="s">
        <v>1128</v>
      </c>
      <c r="Y56" s="164" t="str">
        <f>IF(W56 = "Fail", X56, "")</f>
        <v/>
      </c>
      <c r="Z56" s="198" t="str">
        <f>IF(AND(SUM(I56)=0,NOT(ISBLANK(M56))),"Fail","Pass")</f>
        <v>Pass</v>
      </c>
      <c r="AA56" s="164" t="s">
        <v>1129</v>
      </c>
      <c r="AB56" s="164" t="str">
        <f>IF(Z56 = "Fail", AA56, "")</f>
        <v/>
      </c>
    </row>
    <row r="58" spans="1:28" x14ac:dyDescent="0.2">
      <c r="B58" s="164" t="s">
        <v>542</v>
      </c>
    </row>
  </sheetData>
  <sheetProtection algorithmName="SHA-512" hashValue="JIXgTc4kimvun9uHtEhZAOnh5AKjEa1KrqDE2Y33ql7v1NtxxIxGqAmzfNKBUYH+C9Ah5GlvuamcrUBqESLApw==" saltValue="kTiMBIRphGbnpCgFHqU7Dg==" spinCount="100000" sheet="1"/>
  <mergeCells count="7">
    <mergeCell ref="B1:G1"/>
    <mergeCell ref="B23:G23"/>
    <mergeCell ref="L2:M2"/>
    <mergeCell ref="X3:Y3"/>
    <mergeCell ref="AA3:AB3"/>
    <mergeCell ref="R3:S3"/>
    <mergeCell ref="U3:V3"/>
  </mergeCells>
  <conditionalFormatting sqref="Q6:Q50">
    <cfRule type="cellIs" dxfId="11" priority="1" operator="equal">
      <formula>"Fail"</formula>
    </cfRule>
  </conditionalFormatting>
  <conditionalFormatting sqref="T6:T50">
    <cfRule type="cellIs" dxfId="10" priority="2" operator="equal">
      <formula>"Fail"</formula>
    </cfRule>
  </conditionalFormatting>
  <conditionalFormatting sqref="W6:W50">
    <cfRule type="cellIs" dxfId="9" priority="3" operator="equal">
      <formula>"Fail"</formula>
    </cfRule>
  </conditionalFormatting>
  <conditionalFormatting sqref="Z6:Z50">
    <cfRule type="cellIs" dxfId="8" priority="4" operator="equal">
      <formula>"Fail"</formula>
    </cfRule>
  </conditionalFormatting>
  <conditionalFormatting sqref="Z52:Z56">
    <cfRule type="cellIs" dxfId="7" priority="5" operator="equal">
      <formula>"Fail"</formula>
    </cfRule>
  </conditionalFormatting>
  <conditionalFormatting sqref="W52:W56">
    <cfRule type="cellIs" dxfId="6" priority="6" operator="equal">
      <formula>"Fail"</formula>
    </cfRule>
  </conditionalFormatting>
  <conditionalFormatting sqref="T52:T56">
    <cfRule type="cellIs" dxfId="5" priority="7" operator="equal">
      <formula>"Fail"</formula>
    </cfRule>
  </conditionalFormatting>
  <conditionalFormatting sqref="Q52:Q56">
    <cfRule type="cellIs" dxfId="4" priority="8" operator="equal">
      <formula>"Fail"</formula>
    </cfRule>
  </conditionalFormatting>
  <conditionalFormatting sqref="Z51">
    <cfRule type="cellIs" dxfId="3" priority="9" operator="equal">
      <formula>"Fail"</formula>
    </cfRule>
  </conditionalFormatting>
  <conditionalFormatting sqref="W51">
    <cfRule type="cellIs" dxfId="2" priority="10" operator="equal">
      <formula>"Fail"</formula>
    </cfRule>
  </conditionalFormatting>
  <conditionalFormatting sqref="T51">
    <cfRule type="cellIs" dxfId="1" priority="11" operator="equal">
      <formula>"Fail"</formula>
    </cfRule>
  </conditionalFormatting>
  <conditionalFormatting sqref="Q51">
    <cfRule type="cellIs" dxfId="0" priority="12" operator="equal">
      <formula>"Fail"</formula>
    </cfRule>
  </conditionalFormatting>
  <dataValidations xWindow="1045" yWindow="2007" count="26">
    <dataValidation type="textLength" allowBlank="1" showInputMessage="1" showErrorMessage="1" promptTitle="Maximum 250 characters" prompt=" " sqref="L12:M12">
      <formula1>0</formula1>
      <formula2>250</formula2>
    </dataValidation>
    <dataValidation type="textLength" allowBlank="1" showInputMessage="1" showErrorMessage="1" promptTitle="Maximum 250 characters" prompt=" " sqref="L55:M56">
      <formula1>0</formula1>
      <formula2>250</formula2>
    </dataValidation>
    <dataValidation type="textLength" allowBlank="1" showInputMessage="1" showErrorMessage="1" promptTitle="Maximum 250 characters" prompt=" " sqref="L46:M49">
      <formula1>0</formula1>
      <formula2>250</formula2>
    </dataValidation>
    <dataValidation type="textLength" allowBlank="1" showInputMessage="1" showErrorMessage="1" promptTitle="Maximum 250 characters" prompt=" " sqref="L25:M28">
      <formula1>0</formula1>
      <formula2>250</formula2>
    </dataValidation>
    <dataValidation type="textLength" allowBlank="1" showInputMessage="1" showErrorMessage="1" promptTitle="Maximum 250 characters" prompt=" " sqref="L6:M10">
      <formula1>0</formula1>
      <formula2>250</formula2>
    </dataValidation>
    <dataValidation type="textLength" allowBlank="1" showInputMessage="1" showErrorMessage="1" promptTitle="Maximum 250 characters" prompt=" " sqref="L16:M20">
      <formula1>0</formula1>
      <formula2>250</formula2>
    </dataValidation>
    <dataValidation type="textLength" allowBlank="1" showInputMessage="1" showErrorMessage="1" promptTitle="Maximum 250 characters" prompt=" " sqref="L33:M34">
      <formula1>0</formula1>
      <formula2>250</formula2>
    </dataValidation>
    <dataValidation type="textLength" allowBlank="1" showInputMessage="1" showErrorMessage="1" promptTitle="Maximum 250 characters" prompt=" " sqref="L39:M41">
      <formula1>0</formula1>
      <formula2>250</formula2>
    </dataValidation>
    <dataValidation type="whole" operator="greaterThan" allowBlank="1" showInputMessage="1" showErrorMessage="1" errorTitle="Whole numbers only allowed" promptTitle="If a value is entered here..." prompt="Please complete the text box to the right (column L)" sqref="H39:H41">
      <formula1>-99999999</formula1>
    </dataValidation>
    <dataValidation type="whole" operator="greaterThan" allowBlank="1" showInputMessage="1" showErrorMessage="1" errorTitle="Whole numbers only allowed" promptTitle="If a value is entered here..." prompt="Please complete the text box to the right (column L)" sqref="H25:H28">
      <formula1>-99999999</formula1>
    </dataValidation>
    <dataValidation type="whole" operator="greaterThan" allowBlank="1" showInputMessage="1" showErrorMessage="1" errorTitle="Whole numbers only allowed" promptTitle="If a value is entered here..." prompt="Please complete the text box to the right (column L)" sqref="H33:H34">
      <formula1>-99999999</formula1>
    </dataValidation>
    <dataValidation type="whole" operator="greaterThan" allowBlank="1" showInputMessage="1" showErrorMessage="1" errorTitle="Whole numbers only allowed" promptTitle="If a value is entered here..." prompt="Please complete the text box to the right (column L)" sqref="H12">
      <formula1>-99999999</formula1>
    </dataValidation>
    <dataValidation type="whole" operator="greaterThan" allowBlank="1" showInputMessage="1" showErrorMessage="1" errorTitle="Whole numbers only allowed" promptTitle="If a value is entered here..." prompt="Please complete the text box to the right (column L)" sqref="H16:H20">
      <formula1>-99999999</formula1>
    </dataValidation>
    <dataValidation type="whole" operator="greaterThan" allowBlank="1" showInputMessage="1" showErrorMessage="1" errorTitle="Whole numbers only allowed" promptTitle="If a value is entered here..." prompt="Please complete the text box to the right (column L)" sqref="H6:H10">
      <formula1>-99999999</formula1>
    </dataValidation>
    <dataValidation type="whole" operator="greaterThan" allowBlank="1" showInputMessage="1" showErrorMessage="1" errorTitle="Whole numbers only allowed" promptTitle="If a value is entered here..." prompt="Please complete the text box to the right (column L)" sqref="H46:H49">
      <formula1>-99999999</formula1>
    </dataValidation>
    <dataValidation type="whole" operator="greaterThan" allowBlank="1" showInputMessage="1" showErrorMessage="1" errorTitle="Whole numbers only allowed" promptTitle="If a value is entered here..." prompt="Please complete the text box to the right (column L)" sqref="H55:H56">
      <formula1>-99999999</formula1>
    </dataValidation>
    <dataValidation type="whole" operator="greaterThan" allowBlank="1" showInputMessage="1" showErrorMessage="1" errorTitle="Whole numbers only allowed" promptTitle="If a value is entered here..." prompt="Please complete the text box to the right (column M)" sqref="I6:I10">
      <formula1>-99999999</formula1>
    </dataValidation>
    <dataValidation type="whole" operator="greaterThan" allowBlank="1" showInputMessage="1" showErrorMessage="1" errorTitle="Whole numbers only allowed" promptTitle="If a value is entered here..." prompt="Please complete the text box to the right (column M)" sqref="I12">
      <formula1>-99999999</formula1>
    </dataValidation>
    <dataValidation type="whole" operator="greaterThan" allowBlank="1" showInputMessage="1" showErrorMessage="1" errorTitle="Whole numbers only allowed" promptTitle="If a value is entered here..." prompt="Please complete the text box to the right (column M)" sqref="I16:I20">
      <formula1>-99999999</formula1>
    </dataValidation>
    <dataValidation type="whole" operator="greaterThan" allowBlank="1" showInputMessage="1" showErrorMessage="1" errorTitle="Whole numbers only allowed" promptTitle="If a value is entered here..." prompt="Please complete the text box to the right (column M)" sqref="I25:I28">
      <formula1>-99999999</formula1>
    </dataValidation>
    <dataValidation type="whole" operator="greaterThan" allowBlank="1" showInputMessage="1" showErrorMessage="1" errorTitle="Whole numbers only allowed" promptTitle="If a value is entered here..." prompt="Please complete the text box to the right (column M)" sqref="I33:I34">
      <formula1>-99999999</formula1>
    </dataValidation>
    <dataValidation type="whole" operator="greaterThan" allowBlank="1" showInputMessage="1" showErrorMessage="1" errorTitle="Whole numbers only allowed" promptTitle="If a value is entered here..." prompt="Please complete the text box to the right (column M)" sqref="I39:I41">
      <formula1>-99999999</formula1>
    </dataValidation>
    <dataValidation type="whole" operator="greaterThan" allowBlank="1" showInputMessage="1" showErrorMessage="1" errorTitle="Whole numbers only allowed" promptTitle="If a value is entered here..." prompt="Please complete the text box to the right (column M)" sqref="I46:I49">
      <formula1>-99999999</formula1>
    </dataValidation>
    <dataValidation type="whole" operator="greaterThan" allowBlank="1" showInputMessage="1" showErrorMessage="1" errorTitle="Whole numbers only allowed" promptTitle="If a value is entered here..." prompt="Please complete the text box to the right (column M)" sqref="I55:I56">
      <formula1>-99999999</formula1>
    </dataValidation>
    <dataValidation type="whole" operator="greaterThan" allowBlank="1" showInputMessage="1" showErrorMessage="1" errorTitle="Whole numbers only allowed" error="All monies should be independently rounded to the nearest £1,000." sqref="H50:I52">
      <formula1>-99999999</formula1>
    </dataValidation>
    <dataValidation type="textLength" allowBlank="1" showInputMessage="1" showErrorMessage="1" promptTitle="Maximum 250 characters" prompt=" " sqref="L51:M51">
      <formula1>0</formula1>
      <formula2>250</formula2>
    </dataValidation>
  </dataValidations>
  <pageMargins left="0.70866141732283472" right="0.70866141732283472" top="0.74803149606299213" bottom="0.74803149606299213" header="0.31496062992125984" footer="0.31496062992125984"/>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defaultColWidth="9.140625" defaultRowHeight="15" x14ac:dyDescent="0.25"/>
  <cols>
    <col min="1" max="1" width="9.140625" style="32" customWidth="1"/>
    <col min="2" max="2" width="36.5703125" style="32" customWidth="1"/>
    <col min="3" max="3" width="9.85546875" style="32" customWidth="1"/>
    <col min="4" max="4" width="82.85546875" style="32" customWidth="1"/>
    <col min="5" max="5" width="10.85546875" style="32" hidden="1" customWidth="1"/>
    <col min="6" max="7" width="11.42578125" style="32" hidden="1" customWidth="1"/>
    <col min="8" max="8" width="12.28515625" style="32" hidden="1" customWidth="1"/>
    <col min="9" max="9" width="18" style="32" customWidth="1"/>
    <col min="10" max="10" width="9.140625" style="32" customWidth="1"/>
    <col min="11" max="16384" width="9.140625" style="32"/>
  </cols>
  <sheetData>
    <row r="1" spans="1:9" customFormat="1" ht="15.75" customHeight="1" x14ac:dyDescent="0.25">
      <c r="A1" s="480" t="s">
        <v>1130</v>
      </c>
      <c r="B1" s="480"/>
      <c r="C1" s="481"/>
      <c r="D1" s="481"/>
      <c r="E1" s="480"/>
      <c r="F1" s="481"/>
      <c r="G1" s="481"/>
      <c r="H1" s="481"/>
      <c r="I1" s="482"/>
    </row>
    <row r="2" spans="1:9" customFormat="1" ht="16.5" customHeight="1" thickBot="1" x14ac:dyDescent="0.3">
      <c r="A2" s="480"/>
      <c r="B2" s="483"/>
      <c r="C2" s="483"/>
      <c r="D2" s="481"/>
      <c r="E2" s="556" t="s">
        <v>1014</v>
      </c>
      <c r="F2" s="557"/>
      <c r="G2" s="557"/>
      <c r="H2" s="557"/>
      <c r="I2" s="484" t="s">
        <v>469</v>
      </c>
    </row>
    <row r="3" spans="1:9" x14ac:dyDescent="0.25">
      <c r="A3" s="485"/>
      <c r="B3" s="486"/>
      <c r="C3" s="487"/>
      <c r="D3" s="487"/>
      <c r="E3" s="488"/>
      <c r="F3" s="488"/>
      <c r="G3" s="488"/>
      <c r="H3" s="488"/>
      <c r="I3" s="489"/>
    </row>
    <row r="4" spans="1:9" customFormat="1" ht="38.25" customHeight="1" x14ac:dyDescent="0.25">
      <c r="A4" s="490" t="s">
        <v>1131</v>
      </c>
      <c r="B4" s="560" t="s">
        <v>1132</v>
      </c>
      <c r="C4" s="561"/>
      <c r="D4" s="492" t="s">
        <v>1133</v>
      </c>
      <c r="E4" s="493" t="s">
        <v>1134</v>
      </c>
      <c r="F4" s="493" t="s">
        <v>1135</v>
      </c>
      <c r="G4" s="491" t="s">
        <v>1136</v>
      </c>
      <c r="H4" s="491" t="s">
        <v>1137</v>
      </c>
      <c r="I4" s="494" t="s">
        <v>470</v>
      </c>
    </row>
    <row r="5" spans="1:9" x14ac:dyDescent="0.25">
      <c r="A5" s="495">
        <v>1</v>
      </c>
      <c r="B5" s="562" t="s">
        <v>1138</v>
      </c>
      <c r="C5" s="563"/>
      <c r="D5" s="496" t="s">
        <v>1139</v>
      </c>
      <c r="E5" s="497">
        <v>1</v>
      </c>
      <c r="F5" s="498">
        <v>0</v>
      </c>
      <c r="G5" s="499">
        <f>Table_1_UK!H23</f>
        <v>64472</v>
      </c>
      <c r="H5" s="499">
        <f>Table_1_UK!H13</f>
        <v>908465</v>
      </c>
      <c r="I5" s="500">
        <f>ROUND(IF(H5=0,0,(100*G5)/H5),2)</f>
        <v>7.1</v>
      </c>
    </row>
    <row r="6" spans="1:9" x14ac:dyDescent="0.25">
      <c r="A6" s="501">
        <v>2</v>
      </c>
      <c r="B6" s="564" t="s">
        <v>1140</v>
      </c>
      <c r="C6" s="565"/>
      <c r="D6" s="502" t="s">
        <v>1141</v>
      </c>
      <c r="E6" s="497">
        <v>2</v>
      </c>
      <c r="F6" s="503">
        <v>0</v>
      </c>
      <c r="G6" s="504">
        <f>Table_1_UK!H16</f>
        <v>477889</v>
      </c>
      <c r="H6" s="504">
        <f>Table_1_UK!H13</f>
        <v>908465</v>
      </c>
      <c r="I6" s="500">
        <f>ROUND(IF(H6=0,0,(100*G6)/H6),2)</f>
        <v>52.6</v>
      </c>
    </row>
    <row r="7" spans="1:9" x14ac:dyDescent="0.25">
      <c r="A7" s="501">
        <v>3</v>
      </c>
      <c r="B7" s="566" t="s">
        <v>1142</v>
      </c>
      <c r="C7" s="567"/>
      <c r="D7" s="505" t="s">
        <v>1143</v>
      </c>
      <c r="E7" s="497">
        <v>3</v>
      </c>
      <c r="F7" s="503">
        <v>0</v>
      </c>
      <c r="G7" s="504">
        <f>Table_8_UK!L67</f>
        <v>30426</v>
      </c>
      <c r="H7" s="504">
        <f>Table_1_UK!H21</f>
        <v>843993</v>
      </c>
      <c r="I7" s="500">
        <f>ROUND(IF(H7=0,0,(100*G7)/H7),2)</f>
        <v>3.61</v>
      </c>
    </row>
    <row r="8" spans="1:9" x14ac:dyDescent="0.25">
      <c r="A8" s="501">
        <v>4</v>
      </c>
      <c r="B8" s="564" t="s">
        <v>1144</v>
      </c>
      <c r="C8" s="565"/>
      <c r="D8" s="502" t="s">
        <v>1145</v>
      </c>
      <c r="E8" s="497">
        <v>4</v>
      </c>
      <c r="F8" s="503">
        <v>0</v>
      </c>
      <c r="G8" s="504">
        <f>SUM(Table_3_UK!H57:'Table_3_UK'!H58)</f>
        <v>1536843</v>
      </c>
      <c r="H8" s="504">
        <f>Table_1_UK!H13</f>
        <v>908465</v>
      </c>
      <c r="I8" s="500">
        <f>ROUND(IF(H8=0,0,(100*G8)/H8),2)</f>
        <v>169.17</v>
      </c>
    </row>
    <row r="9" spans="1:9" customFormat="1" ht="28.5" customHeight="1" x14ac:dyDescent="0.25">
      <c r="A9" s="501">
        <v>5</v>
      </c>
      <c r="B9" s="564" t="s">
        <v>1146</v>
      </c>
      <c r="C9" s="565"/>
      <c r="D9" s="502" t="s">
        <v>1147</v>
      </c>
      <c r="E9" s="506">
        <v>5</v>
      </c>
      <c r="F9" s="507">
        <v>0</v>
      </c>
      <c r="G9" s="504">
        <f>Table_3_UK!H26+Table_3_UK!H27+Table_3_UK!H28+Table_3_UK!H29+Table_3_UK!H40+Table_3_UK!H41+Table_3_UK!H42</f>
        <v>259045</v>
      </c>
      <c r="H9" s="508">
        <f>Table_1_UK!H13</f>
        <v>908465</v>
      </c>
      <c r="I9" s="500">
        <f>ROUND(IF(H9=0,0,(100*G9)/H9),2)</f>
        <v>28.51</v>
      </c>
    </row>
    <row r="10" spans="1:9" x14ac:dyDescent="0.25">
      <c r="A10" s="501">
        <v>6</v>
      </c>
      <c r="B10" s="566" t="s">
        <v>1148</v>
      </c>
      <c r="C10" s="568"/>
      <c r="D10" s="509" t="s">
        <v>1149</v>
      </c>
      <c r="E10" s="506">
        <v>6</v>
      </c>
      <c r="F10" s="507">
        <v>0</v>
      </c>
      <c r="G10" s="508">
        <f>Table_3_UK!H51</f>
        <v>1920627</v>
      </c>
      <c r="H10" s="508">
        <f>Table_1_UK!H21</f>
        <v>843993</v>
      </c>
      <c r="I10" s="500">
        <f>ROUND(IF(H10=0,0,(365*G10)/H10),2)</f>
        <v>830.61</v>
      </c>
    </row>
    <row r="11" spans="1:9" x14ac:dyDescent="0.25">
      <c r="A11" s="501">
        <v>7</v>
      </c>
      <c r="B11" s="566" t="s">
        <v>1150</v>
      </c>
      <c r="C11" s="568"/>
      <c r="D11" s="510" t="s">
        <v>1151</v>
      </c>
      <c r="E11" s="506">
        <v>7</v>
      </c>
      <c r="F11" s="507">
        <v>0</v>
      </c>
      <c r="G11" s="508">
        <f>Table_3_UK!H23</f>
        <v>531292</v>
      </c>
      <c r="H11" s="508">
        <f>Table_3_UK!H31</f>
        <v>276232</v>
      </c>
      <c r="I11" s="500">
        <f>ROUND(IF(H11=0,0,G11/H11),2)</f>
        <v>1.92</v>
      </c>
    </row>
    <row r="12" spans="1:9" customFormat="1" ht="32.25" customHeight="1" x14ac:dyDescent="0.25">
      <c r="A12" s="501">
        <v>8</v>
      </c>
      <c r="B12" s="564" t="s">
        <v>1152</v>
      </c>
      <c r="C12" s="565"/>
      <c r="D12" s="502" t="s">
        <v>1153</v>
      </c>
      <c r="E12" s="506">
        <v>8</v>
      </c>
      <c r="F12" s="507">
        <v>0</v>
      </c>
      <c r="G12" s="508">
        <f>Table_4_UK!H31</f>
        <v>85996</v>
      </c>
      <c r="H12" s="508">
        <f>Table_1_UK!H13</f>
        <v>908465</v>
      </c>
      <c r="I12" s="500">
        <f>ROUND(IF(H12=0,0,(100*G12)/H12),2)</f>
        <v>9.4700000000000006</v>
      </c>
    </row>
    <row r="13" spans="1:9" customFormat="1" ht="28.5" customHeight="1" x14ac:dyDescent="0.25">
      <c r="A13" s="501">
        <v>9</v>
      </c>
      <c r="B13" s="564" t="s">
        <v>1154</v>
      </c>
      <c r="C13" s="565"/>
      <c r="D13" s="502" t="s">
        <v>1155</v>
      </c>
      <c r="E13" s="506">
        <v>9</v>
      </c>
      <c r="F13" s="507">
        <v>0</v>
      </c>
      <c r="G13" s="508">
        <f>Table_3_UK!H20+Table_3_UK!H21-Table_3_UK!H26</f>
        <v>393845</v>
      </c>
      <c r="H13" s="508">
        <f>Table_1_UK!H21-Table_1_UK!H19</f>
        <v>803707</v>
      </c>
      <c r="I13" s="500">
        <f>ROUND(IF(H13=0,0,(365*G13)/H13),2)</f>
        <v>178.86</v>
      </c>
    </row>
    <row r="14" spans="1:9" customFormat="1" ht="25.5" customHeight="1" thickBot="1" x14ac:dyDescent="0.3">
      <c r="A14" s="501">
        <v>10</v>
      </c>
      <c r="B14" s="558" t="s">
        <v>1156</v>
      </c>
      <c r="C14" s="559"/>
      <c r="D14" s="511" t="s">
        <v>1157</v>
      </c>
      <c r="E14" s="506">
        <v>10</v>
      </c>
      <c r="F14" s="507">
        <v>0</v>
      </c>
      <c r="G14" s="508">
        <f>Table_7_Scotland!H6+Table_7_Scotland!H7</f>
        <v>160058</v>
      </c>
      <c r="H14" s="508">
        <f>Table_1_UK!H13</f>
        <v>908465</v>
      </c>
      <c r="I14" s="500">
        <f>ROUND(IF(H14=0,0,(100*G14)/H14),2)</f>
        <v>17.62</v>
      </c>
    </row>
    <row r="15" spans="1:9" x14ac:dyDescent="0.25">
      <c r="A15" s="512"/>
      <c r="B15" s="512"/>
      <c r="C15" s="512"/>
      <c r="D15" s="513"/>
      <c r="E15" s="513"/>
      <c r="F15" s="513"/>
      <c r="G15" s="513"/>
      <c r="H15" s="513"/>
      <c r="I15" s="513"/>
    </row>
    <row r="16" spans="1:9" x14ac:dyDescent="0.25">
      <c r="A16" s="514"/>
      <c r="B16" s="514"/>
      <c r="C16" s="514"/>
      <c r="D16" s="515"/>
      <c r="E16" s="515"/>
      <c r="F16" s="515"/>
      <c r="G16" s="515"/>
      <c r="H16" s="515"/>
      <c r="I16" s="515"/>
    </row>
    <row r="17" spans="1:6" x14ac:dyDescent="0.25">
      <c r="A17" s="514"/>
      <c r="B17" s="514"/>
      <c r="C17" s="514"/>
      <c r="D17" s="514"/>
      <c r="E17" s="198"/>
      <c r="F17" s="198"/>
    </row>
    <row r="18" spans="1:6" x14ac:dyDescent="0.25">
      <c r="A18" s="514"/>
      <c r="C18" s="514"/>
      <c r="D18" s="514"/>
    </row>
    <row r="19" spans="1:6" x14ac:dyDescent="0.25">
      <c r="C19" s="514"/>
      <c r="D19" s="514"/>
    </row>
    <row r="20" spans="1:6" x14ac:dyDescent="0.25">
      <c r="C20" s="514"/>
      <c r="D20" s="514"/>
    </row>
  </sheetData>
  <sheetProtection algorithmName="SHA-512" hashValue="CiSSvfncbKYFjwWfF1w8d2pJ9bepzDc2wp+R+2O4M1A5zTizwJ+XWzGKYby+xyLDAY0YCXUWug04OVVXA83UeQ==" saltValue="gJnhhDSCIcQh1MSk3UeJfw==" spinCount="100000" sheet="1" objects="1" scenarios="1"/>
  <mergeCells count="12">
    <mergeCell ref="E2:H2"/>
    <mergeCell ref="B14:C14"/>
    <mergeCell ref="B4:C4"/>
    <mergeCell ref="B5:C5"/>
    <mergeCell ref="B6:C6"/>
    <mergeCell ref="B7:C7"/>
    <mergeCell ref="B13:C13"/>
    <mergeCell ref="B10:C10"/>
    <mergeCell ref="B11:C11"/>
    <mergeCell ref="B12:C12"/>
    <mergeCell ref="B8:C8"/>
    <mergeCell ref="B9:C9"/>
  </mergeCells>
  <pageMargins left="0.7" right="0.7" top="0.75" bottom="0.75" header="0.3" footer="0.3"/>
  <pageSetup paperSize="9" orientation="portrait" r:id="rId1"/>
  <ignoredErrors>
    <ignoredError sqref="I10 H13:I13 H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5"/>
  <sheetViews>
    <sheetView workbookViewId="0">
      <selection sqref="A1 A1:A10"/>
    </sheetView>
  </sheetViews>
  <sheetFormatPr defaultRowHeight="15" x14ac:dyDescent="0.25"/>
  <cols>
    <col min="1" max="1" width="10.7109375" style="32" bestFit="1" customWidth="1"/>
  </cols>
  <sheetData>
    <row r="1" spans="1:1" x14ac:dyDescent="0.25">
      <c r="A1" s="126" t="s">
        <v>409</v>
      </c>
    </row>
    <row r="2" spans="1:1" x14ac:dyDescent="0.25">
      <c r="A2" s="32" t="s">
        <v>410</v>
      </c>
    </row>
    <row r="3" spans="1:1" x14ac:dyDescent="0.25">
      <c r="A3" s="32" t="s">
        <v>411</v>
      </c>
    </row>
    <row r="5" spans="1:1" x14ac:dyDescent="0.25">
      <c r="A5" s="126" t="s">
        <v>412</v>
      </c>
    </row>
    <row r="6" spans="1:1" x14ac:dyDescent="0.25">
      <c r="A6" s="32" t="s">
        <v>413</v>
      </c>
    </row>
    <row r="7" spans="1:1" x14ac:dyDescent="0.25">
      <c r="A7" s="32" t="s">
        <v>414</v>
      </c>
    </row>
    <row r="8" spans="1:1" x14ac:dyDescent="0.25">
      <c r="A8" s="32" t="s">
        <v>415</v>
      </c>
    </row>
    <row r="9" spans="1:1" x14ac:dyDescent="0.25">
      <c r="A9" s="32" t="s">
        <v>416</v>
      </c>
    </row>
    <row r="10" spans="1:1" x14ac:dyDescent="0.25">
      <c r="A10" s="32" t="s">
        <v>417</v>
      </c>
    </row>
    <row r="15" spans="1:1" x14ac:dyDescent="0.25">
      <c r="A15" s="12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18"/>
  <sheetViews>
    <sheetView zoomScale="80" zoomScaleNormal="80" workbookViewId="0">
      <pane xSplit="2" ySplit="18" topLeftCell="C19" activePane="bottomRight" state="frozenSplit"/>
      <selection activeCell="C1" sqref="C1 C1"/>
      <selection pane="topRight"/>
      <selection pane="bottomLeft"/>
      <selection pane="bottomRight" activeCell="C19" sqref="C19"/>
    </sheetView>
  </sheetViews>
  <sheetFormatPr defaultRowHeight="15" x14ac:dyDescent="0.25"/>
  <cols>
    <col min="1" max="1" width="38.140625" style="32" customWidth="1"/>
    <col min="2" max="2" width="44.5703125" style="32" customWidth="1"/>
    <col min="3" max="3" width="8.42578125" style="32" customWidth="1"/>
    <col min="4" max="4" width="7.28515625" style="32" customWidth="1"/>
    <col min="5" max="5" width="7.140625" style="32" customWidth="1"/>
    <col min="6" max="6" width="6.5703125" style="32" customWidth="1"/>
    <col min="7" max="10" width="4.85546875" style="32" bestFit="1" customWidth="1"/>
    <col min="11" max="11" width="7.42578125" style="32" customWidth="1"/>
    <col min="12" max="12" width="8.85546875" style="32" bestFit="1" customWidth="1"/>
    <col min="13" max="13" width="9" style="32" customWidth="1"/>
    <col min="14" max="14" width="8.5703125" style="32" customWidth="1"/>
    <col min="15" max="15" width="8.140625" style="32" customWidth="1"/>
    <col min="16" max="16" width="8.85546875" style="32" bestFit="1" customWidth="1"/>
    <col min="17" max="17" width="6" style="32" customWidth="1"/>
    <col min="18" max="18" width="8.85546875" style="32" bestFit="1" customWidth="1"/>
    <col min="19" max="39" width="4.85546875" style="32" bestFit="1" customWidth="1"/>
    <col min="40" max="40" width="5.7109375" style="32" customWidth="1"/>
    <col min="41" max="41" width="8.85546875" style="32" bestFit="1" customWidth="1"/>
    <col min="42" max="43" width="4.85546875" style="32" bestFit="1" customWidth="1"/>
    <col min="44" max="44" width="13.28515625" style="32" customWidth="1"/>
    <col min="45" max="45" width="17.85546875" style="32" customWidth="1"/>
    <col min="46" max="46" width="16.140625" style="32" customWidth="1"/>
    <col min="47" max="47" width="18.5703125" style="32" customWidth="1"/>
    <col min="48" max="48" width="13" style="32" customWidth="1"/>
    <col min="49" max="49" width="6.42578125" style="32" customWidth="1"/>
    <col min="50" max="50" width="6" style="32" customWidth="1"/>
    <col min="51" max="55" width="4.85546875" style="32" bestFit="1" customWidth="1"/>
    <col min="56" max="56" width="5.7109375" style="32" customWidth="1"/>
    <col min="57" max="57" width="6.42578125" style="32" customWidth="1"/>
    <col min="58" max="62" width="4.85546875" style="32" bestFit="1" customWidth="1"/>
  </cols>
  <sheetData>
    <row r="1" spans="1:62" x14ac:dyDescent="0.25">
      <c r="A1" s="529" t="s">
        <v>418</v>
      </c>
      <c r="B1" s="529"/>
    </row>
    <row r="2" spans="1:62" s="32" customFormat="1" x14ac:dyDescent="0.25">
      <c r="A2" s="529"/>
      <c r="B2" s="529"/>
    </row>
    <row r="3" spans="1:62" s="32" customFormat="1" x14ac:dyDescent="0.25"/>
    <row r="4" spans="1:62" s="32" customFormat="1" x14ac:dyDescent="0.25">
      <c r="A4" s="127" t="s">
        <v>419</v>
      </c>
      <c r="B4" s="126" t="s">
        <v>420</v>
      </c>
    </row>
    <row r="5" spans="1:62" ht="75" customHeight="1" x14ac:dyDescent="0.25">
      <c r="A5" s="128" t="s">
        <v>421</v>
      </c>
      <c r="B5" s="129" t="s">
        <v>422</v>
      </c>
      <c r="C5" s="130" t="s">
        <v>423</v>
      </c>
      <c r="D5" s="131"/>
      <c r="E5" s="130" t="s">
        <v>424</v>
      </c>
      <c r="F5" s="131"/>
      <c r="G5" s="132"/>
      <c r="H5" s="132"/>
      <c r="I5" s="132"/>
      <c r="J5" s="132"/>
      <c r="K5" s="130" t="s">
        <v>425</v>
      </c>
      <c r="L5" s="133"/>
      <c r="M5" s="130" t="s">
        <v>426</v>
      </c>
      <c r="N5" s="133"/>
      <c r="O5" s="130" t="s">
        <v>427</v>
      </c>
      <c r="P5" s="133"/>
      <c r="Q5" s="130" t="s">
        <v>428</v>
      </c>
      <c r="R5" s="131"/>
      <c r="S5" s="132"/>
      <c r="T5" s="132"/>
      <c r="U5" s="132"/>
      <c r="V5" s="132"/>
      <c r="W5" s="132"/>
      <c r="X5" s="132"/>
      <c r="Y5" s="132"/>
      <c r="Z5" s="132"/>
      <c r="AA5" s="132"/>
      <c r="AB5" s="132"/>
      <c r="AC5" s="132"/>
      <c r="AD5" s="132"/>
      <c r="AE5" s="132"/>
      <c r="AF5" s="132"/>
      <c r="AG5" s="132"/>
      <c r="AH5" s="132"/>
      <c r="AI5" s="132"/>
      <c r="AJ5" s="132"/>
      <c r="AK5" s="132"/>
      <c r="AL5" s="132"/>
      <c r="AM5" s="134"/>
      <c r="AN5" s="131" t="s">
        <v>429</v>
      </c>
      <c r="AO5" s="131"/>
      <c r="AP5" s="132"/>
      <c r="AQ5" s="134"/>
      <c r="AR5" s="135" t="s">
        <v>430</v>
      </c>
      <c r="AS5" s="135" t="s">
        <v>431</v>
      </c>
      <c r="AT5" s="135" t="s">
        <v>432</v>
      </c>
      <c r="AU5" s="135" t="s">
        <v>433</v>
      </c>
      <c r="AV5" s="135" t="s">
        <v>434</v>
      </c>
      <c r="AW5" s="130" t="s">
        <v>435</v>
      </c>
      <c r="AX5" s="131"/>
      <c r="AY5" s="132"/>
      <c r="AZ5" s="132"/>
      <c r="BA5" s="132"/>
      <c r="BB5" s="132"/>
      <c r="BC5" s="134"/>
      <c r="BD5" s="130" t="s">
        <v>436</v>
      </c>
      <c r="BE5" s="131"/>
      <c r="BF5" s="132"/>
      <c r="BG5" s="132"/>
      <c r="BH5" s="132"/>
      <c r="BI5" s="132"/>
      <c r="BJ5" s="134"/>
    </row>
    <row r="6" spans="1:62" ht="19.5" customHeight="1" x14ac:dyDescent="0.25">
      <c r="A6"/>
      <c r="B6"/>
      <c r="C6" s="14" t="str">
        <f>IF(Table_1_UK!H6=0,"zero",RIGHT(Table_1_UK!H6,1))</f>
        <v>3</v>
      </c>
      <c r="D6" s="32" t="str">
        <f>IF(Table_1_UK!I6=0,"zero",RIGHT(Table_1_UK!I6,1))</f>
        <v>8</v>
      </c>
      <c r="E6" s="136" t="str">
        <f>IF(Table_2_UK!H6=0,"zero",RIGHT(Table_2_UK!H6,1))</f>
        <v>7</v>
      </c>
      <c r="F6" s="137" t="str">
        <f>IF(Table_2_UK!I6=0,"zero",RIGHT(Table_2_UK!I6,1))</f>
        <v>6</v>
      </c>
      <c r="G6" s="137" t="str">
        <f>IF(Table_2_UK!J6=0,"zero",RIGHT(Table_2_UK!J6,1))</f>
        <v>8</v>
      </c>
      <c r="H6" s="137" t="str">
        <f>IF(Table_2_UK!K6=0,"zero",RIGHT(Table_2_UK!K6,1))</f>
        <v>6</v>
      </c>
      <c r="I6" s="137" t="str">
        <f>IF(Table_2_UK!L6=0,"zero",RIGHT(Table_2_UK!L6,1))</f>
        <v>7</v>
      </c>
      <c r="J6" s="138" t="str">
        <f>IF(Table_2_UK!M6=0,"zero",RIGHT(Table_2_UK!M6,1))</f>
        <v>zero</v>
      </c>
      <c r="K6" s="139" t="str">
        <f>IF(Table_3_UK!H6=0,"zero",RIGHT(Table_3_UK!H6,1))</f>
        <v>zero</v>
      </c>
      <c r="L6" s="140" t="str">
        <f>IF(Table_3_UK!I6=0,"zero",RIGHT(Table_3_UK!I6,1))</f>
        <v>zero</v>
      </c>
      <c r="M6" s="137" t="str">
        <f>IF(Table_3_Scotland!H6=0,"zero",RIGHT(Table_3_Scotland!H6,1))</f>
        <v>zero</v>
      </c>
      <c r="N6" s="138" t="str">
        <f>IF(Table_3_Scotland!I6=0,"zero",RIGHT(Table_3_Scotland!I6,1))</f>
        <v>zero</v>
      </c>
      <c r="O6" s="139" t="str">
        <f>IF(Table_4_UK!H6=0,"zero",RIGHT(Table_4_UK!H6,1))</f>
        <v>5</v>
      </c>
      <c r="P6" s="140" t="str">
        <f>IF(Table_4_UK!I6=0,"zero",RIGHT(Table_4_UK!I6,1))</f>
        <v>4</v>
      </c>
      <c r="Q6" s="137" t="str">
        <f>IF(Table_5_UK!H6=0,"zero",RIGHT(Table_5_UK!H6,1))</f>
        <v>8</v>
      </c>
      <c r="R6" s="137" t="str">
        <f>IF(Table_5_UK!I6=0,"zero",RIGHT(Table_5_UK!I6,1))</f>
        <v>0</v>
      </c>
      <c r="S6" s="137" t="str">
        <f>IF(Table_5_UK!J6=0,"zero",RIGHT(Table_5_UK!J6,1))</f>
        <v>5</v>
      </c>
      <c r="T6" s="137" t="str">
        <f>IF(Table_5_UK!K6=0,"zero",RIGHT(Table_5_UK!K6,1))</f>
        <v>6</v>
      </c>
      <c r="U6" s="137" t="str">
        <f>IF(Table_5_UK!L6=0,"zero",RIGHT(Table_5_UK!L6,1))</f>
        <v>7</v>
      </c>
      <c r="V6" s="137" t="str">
        <f>IF(Table_5_UK!M6=0,"zero",RIGHT(Table_5_UK!M6,1))</f>
        <v>6</v>
      </c>
      <c r="W6" s="137" t="str">
        <f>IF(Table_5_UK!N6=0,"zero",RIGHT(Table_5_UK!N6,1))</f>
        <v>zero</v>
      </c>
      <c r="X6" s="137" t="str">
        <f>IF(Table_5_UK!O6=0,"zero",RIGHT(Table_5_UK!O6,1))</f>
        <v>4</v>
      </c>
      <c r="Y6" s="137" t="str">
        <f>IF(Table_5_UK!P6=0,"zero",RIGHT(Table_5_UK!P6,1))</f>
        <v>6</v>
      </c>
      <c r="Z6" s="137" t="str">
        <f>IF(Table_5_UK!Q6=0,"zero",RIGHT(Table_5_UK!Q6,1))</f>
        <v>2</v>
      </c>
      <c r="AA6" s="137" t="str">
        <f>IF(Table_5_UK!R6=0,"zero",RIGHT(Table_5_UK!R6,1))</f>
        <v>8</v>
      </c>
      <c r="AB6" s="137" t="str">
        <f>IF(Table_5_UK!S6=0,"zero",RIGHT(Table_5_UK!S6,1))</f>
        <v>1</v>
      </c>
      <c r="AC6" s="137" t="str">
        <f>IF(Table_5_UK!T6=0,"zero",RIGHT(Table_5_UK!T6,1))</f>
        <v>zero</v>
      </c>
      <c r="AD6" s="137" t="str">
        <f>IF(Table_5_UK!U6=0,"zero",RIGHT(Table_5_UK!U6,1))</f>
        <v>9</v>
      </c>
      <c r="AE6" s="137" t="str">
        <f>IF(Table_5_UK!V6=0,"zero",RIGHT(Table_5_UK!V6,1))</f>
        <v>4</v>
      </c>
      <c r="AF6" s="137" t="str">
        <f>IF(Table_5_UK!W6=0,"zero",RIGHT(Table_5_UK!W6,1))</f>
        <v>3</v>
      </c>
      <c r="AG6" s="137" t="str">
        <f>IF(Table_5_UK!X6=0,"zero",RIGHT(Table_5_UK!X6,1))</f>
        <v>4</v>
      </c>
      <c r="AH6" s="137" t="str">
        <f>IF(Table_5_UK!Y6=0,"zero",RIGHT(Table_5_UK!Y6,1))</f>
        <v>3</v>
      </c>
      <c r="AI6" s="137" t="str">
        <f>IF(Table_5_UK!Z6=0,"zero",RIGHT(Table_5_UK!Z6,1))</f>
        <v>5</v>
      </c>
      <c r="AJ6" s="137" t="str">
        <f>IF(Table_5_UK!AA6=0,"zero",RIGHT(Table_5_UK!AA6,1))</f>
        <v>4</v>
      </c>
      <c r="AK6" s="137" t="str">
        <f>IF(Table_5_UK!AB6=0,"zero",RIGHT(Table_5_UK!AB6,1))</f>
        <v>2</v>
      </c>
      <c r="AL6" s="137" t="str">
        <f>IF(Table_5_UK!AC6=0,"zero",RIGHT(Table_5_UK!AC6,1))</f>
        <v>4</v>
      </c>
      <c r="AM6" s="141" t="str">
        <f>IF(Table_5_UK!AD6=0,"zero",RIGHT(Table_5_UK!AD6,1))</f>
        <v>5</v>
      </c>
      <c r="AN6" s="32" t="str">
        <f>IF(Table_6_UK!H7=0,"zero",RIGHT(Table_6_UK!H7,1))</f>
        <v>zero</v>
      </c>
      <c r="AO6" s="32" t="str">
        <f>IF(Table_6_UK!I7=0,"zero",RIGHT(Table_6_UK!I7,1))</f>
        <v>zero</v>
      </c>
      <c r="AP6" s="32" t="str">
        <f>IF(Table_6_UK!J7=0,"zero",RIGHT(Table_6_UK!J7,1))</f>
        <v>zero</v>
      </c>
      <c r="AQ6" s="140" t="str">
        <f>IF(Table_6_UK!K7=0,"zero",RIGHT(Table_6_UK!K7,1))</f>
        <v>zero</v>
      </c>
      <c r="AR6" s="142" t="str">
        <f>IF(Table_7_UK!H6=0,"zero",RIGHT(Table_7_UK!H6,1))</f>
        <v>3</v>
      </c>
      <c r="AS6" s="139" t="str">
        <f>IF(Table_7_England!H6=0,"zero",RIGHT(Table_7_England!H6,1))</f>
        <v>zero</v>
      </c>
      <c r="AT6" s="142" t="str">
        <f>IF(Table_7_Wales!H6=0,"zero",RIGHT(Table_7_Wales!H6,1))</f>
        <v>zero</v>
      </c>
      <c r="AU6" s="143" t="str">
        <f>IF(Table_7_Scotland!H6=0,"zero",RIGHT(Table_7_Scotland!H6,1))</f>
        <v>9</v>
      </c>
      <c r="AV6" s="144" t="str">
        <f>IF(Table_7_N_Ireland!H6=0,"zero",RIGHT(Table_7_N_Ireland!H6,1))</f>
        <v>zero</v>
      </c>
      <c r="AW6" s="139" t="str">
        <f>IF(Table_8_UK!H6=0,"zero",RIGHT(Table_8_UK!H6,1))</f>
        <v>0</v>
      </c>
      <c r="AX6" s="145" t="str">
        <f>IF(Table_8_UK!I6=0,"zero",RIGHT(Table_8_UK!I6,1))</f>
        <v>7</v>
      </c>
      <c r="AY6" s="145" t="str">
        <f>IF(Table_8_UK!J6=0,"zero",RIGHT(Table_8_UK!J6,1))</f>
        <v>7</v>
      </c>
      <c r="AZ6" s="145" t="str">
        <f>IF(Table_8_UK!K6=0,"zero",RIGHT(Table_8_UK!K6,1))</f>
        <v>/</v>
      </c>
      <c r="BA6" s="145" t="str">
        <f>IF(Table_8_UK!L6=0,"zero",RIGHT(Table_8_UK!L6,1))</f>
        <v>8</v>
      </c>
      <c r="BB6" s="145" t="str">
        <f>IF(Table_8_UK!M6=0,"zero",RIGHT(Table_8_UK!M6,1))</f>
        <v>3</v>
      </c>
      <c r="BC6" s="140" t="str">
        <f>IF(Table_8_UK!N6=0,"zero",RIGHT(Table_8_UK!N6,1))</f>
        <v>/</v>
      </c>
      <c r="BD6" s="144" t="str">
        <f>IF(Table_9_UK!I6=0,"zero",RIGHT(Table_9_UK!I6,1))</f>
        <v>zero</v>
      </c>
      <c r="BE6" s="138" t="str">
        <f>IF(Table_9_UK!J6=0,"zero",RIGHT(Table_9_UK!J6,1))</f>
        <v>zero</v>
      </c>
      <c r="BF6" s="138" t="str">
        <f>IF(Table_9_UK!K6=0,"zero",RIGHT(Table_9_UK!K6,1))</f>
        <v>9</v>
      </c>
      <c r="BG6" s="138" t="str">
        <f>IF(Table_9_UK!L6=0,"zero",RIGHT(Table_9_UK!L6,1))</f>
        <v>3</v>
      </c>
      <c r="BH6" s="138" t="str">
        <f>IF(Table_9_UK!M6=0,"zero",RIGHT(Table_9_UK!M6,1))</f>
        <v>zero</v>
      </c>
      <c r="BI6" s="138" t="str">
        <f>IF(Table_9_UK!N6=0,"zero",RIGHT(Table_9_UK!N6,1))</f>
        <v>zero</v>
      </c>
      <c r="BJ6" s="146" t="str">
        <f>IF(Table_9_UK!O6=0,"zero",RIGHT(Table_9_UK!O6,1))</f>
        <v>zero</v>
      </c>
    </row>
    <row r="7" spans="1:62" ht="17.25" customHeight="1" x14ac:dyDescent="0.25">
      <c r="A7"/>
      <c r="B7"/>
      <c r="C7" s="14" t="str">
        <f>IF(Table_1_UK!H7=0,"zero",RIGHT(Table_1_UK!H7,1))</f>
        <v>4</v>
      </c>
      <c r="D7" s="32" t="str">
        <f>IF(Table_1_UK!I7=0,"zero",RIGHT(Table_1_UK!I7,1))</f>
        <v>8</v>
      </c>
      <c r="E7" s="136" t="str">
        <f>IF(Table_2_UK!H7=0,"zero",RIGHT(Table_2_UK!H7,1))</f>
        <v>zero</v>
      </c>
      <c r="F7" s="137" t="str">
        <f>IF(Table_2_UK!I7=0,"zero",RIGHT(Table_2_UK!I7,1))</f>
        <v>zero</v>
      </c>
      <c r="G7" s="137" t="str">
        <f>IF(Table_2_UK!J7=0,"zero",RIGHT(Table_2_UK!J7,1))</f>
        <v>zero</v>
      </c>
      <c r="H7" s="137" t="str">
        <f>IF(Table_2_UK!K7=0,"zero",RIGHT(Table_2_UK!K7,1))</f>
        <v>zero</v>
      </c>
      <c r="I7" s="137" t="str">
        <f>IF(Table_2_UK!L7=0,"zero",RIGHT(Table_2_UK!L7,1))</f>
        <v>zero</v>
      </c>
      <c r="J7" s="137" t="str">
        <f>IF(Table_2_UK!M7=0,"zero",RIGHT(Table_2_UK!M7,1))</f>
        <v>zero</v>
      </c>
      <c r="K7" s="14" t="str">
        <f>IF(Table_3_UK!H7=0,"zero",RIGHT(Table_3_UK!H7,1))</f>
        <v>zero</v>
      </c>
      <c r="L7" s="15" t="str">
        <f>IF(Table_3_UK!I7=0,"zero",RIGHT(Table_3_UK!I7,1))</f>
        <v>zero</v>
      </c>
      <c r="M7" s="137" t="str">
        <f>IF(Table_3_Scotland!H7=0,"zero",RIGHT(Table_3_Scotland!H7,1))</f>
        <v>zero</v>
      </c>
      <c r="N7" s="137" t="str">
        <f>IF(Table_3_Scotland!I7=0,"zero",RIGHT(Table_3_Scotland!I7,1))</f>
        <v>zero</v>
      </c>
      <c r="O7" s="14" t="str">
        <f>IF(Table_4_UK!H7=0,"zero",RIGHT(Table_4_UK!H7,1))</f>
        <v>zero</v>
      </c>
      <c r="P7" s="15" t="str">
        <f>IF(Table_4_UK!I7=0,"zero",RIGHT(Table_4_UK!I7,1))</f>
        <v>zero</v>
      </c>
      <c r="Q7" s="137" t="str">
        <f>IF(Table_5_UK!H7=0,"zero",RIGHT(Table_5_UK!H7,1))</f>
        <v>zero</v>
      </c>
      <c r="R7" s="137" t="str">
        <f>IF(Table_5_UK!I7=0,"zero",RIGHT(Table_5_UK!I7,1))</f>
        <v>zero</v>
      </c>
      <c r="S7" s="137" t="str">
        <f>IF(Table_5_UK!J7=0,"zero",RIGHT(Table_5_UK!J7,1))</f>
        <v>zero</v>
      </c>
      <c r="T7" s="137" t="str">
        <f>IF(Table_5_UK!K7=0,"zero",RIGHT(Table_5_UK!K7,1))</f>
        <v>zero</v>
      </c>
      <c r="U7" s="137" t="str">
        <f>IF(Table_5_UK!L7=0,"zero",RIGHT(Table_5_UK!L7,1))</f>
        <v>zero</v>
      </c>
      <c r="V7" s="137" t="str">
        <f>IF(Table_5_UK!M7=0,"zero",RIGHT(Table_5_UK!M7,1))</f>
        <v>zero</v>
      </c>
      <c r="W7" s="137" t="str">
        <f>IF(Table_5_UK!N7=0,"zero",RIGHT(Table_5_UK!N7,1))</f>
        <v>zero</v>
      </c>
      <c r="X7" s="137" t="str">
        <f>IF(Table_5_UK!O7=0,"zero",RIGHT(Table_5_UK!O7,1))</f>
        <v>zero</v>
      </c>
      <c r="Y7" s="137" t="str">
        <f>IF(Table_5_UK!P7=0,"zero",RIGHT(Table_5_UK!P7,1))</f>
        <v>zero</v>
      </c>
      <c r="Z7" s="137" t="str">
        <f>IF(Table_5_UK!Q7=0,"zero",RIGHT(Table_5_UK!Q7,1))</f>
        <v>zero</v>
      </c>
      <c r="AA7" s="137" t="str">
        <f>IF(Table_5_UK!R7=0,"zero",RIGHT(Table_5_UK!R7,1))</f>
        <v>zero</v>
      </c>
      <c r="AB7" s="137" t="str">
        <f>IF(Table_5_UK!S7=0,"zero",RIGHT(Table_5_UK!S7,1))</f>
        <v>1</v>
      </c>
      <c r="AC7" s="137" t="str">
        <f>IF(Table_5_UK!T7=0,"zero",RIGHT(Table_5_UK!T7,1))</f>
        <v>zero</v>
      </c>
      <c r="AD7" s="137" t="str">
        <f>IF(Table_5_UK!U7=0,"zero",RIGHT(Table_5_UK!U7,1))</f>
        <v>zero</v>
      </c>
      <c r="AE7" s="137" t="str">
        <f>IF(Table_5_UK!V7=0,"zero",RIGHT(Table_5_UK!V7,1))</f>
        <v>zero</v>
      </c>
      <c r="AF7" s="137" t="str">
        <f>IF(Table_5_UK!W7=0,"zero",RIGHT(Table_5_UK!W7,1))</f>
        <v>zero</v>
      </c>
      <c r="AG7" s="137" t="str">
        <f>IF(Table_5_UK!X7=0,"zero",RIGHT(Table_5_UK!X7,1))</f>
        <v>zero</v>
      </c>
      <c r="AH7" s="137" t="str">
        <f>IF(Table_5_UK!Y7=0,"zero",RIGHT(Table_5_UK!Y7,1))</f>
        <v>zero</v>
      </c>
      <c r="AI7" s="137" t="str">
        <f>IF(Table_5_UK!Z7=0,"zero",RIGHT(Table_5_UK!Z7,1))</f>
        <v>zero</v>
      </c>
      <c r="AJ7" s="137" t="str">
        <f>IF(Table_5_UK!AA7=0,"zero",RIGHT(Table_5_UK!AA7,1))</f>
        <v>zero</v>
      </c>
      <c r="AK7" s="137" t="str">
        <f>IF(Table_5_UK!AB7=0,"zero",RIGHT(Table_5_UK!AB7,1))</f>
        <v>zero</v>
      </c>
      <c r="AL7" s="137" t="str">
        <f>IF(Table_5_UK!AC7=0,"zero",RIGHT(Table_5_UK!AC7,1))</f>
        <v>zero</v>
      </c>
      <c r="AM7" s="141" t="str">
        <f>IF(Table_5_UK!AD7=0,"zero",RIGHT(Table_5_UK!AD7,1))</f>
        <v>1</v>
      </c>
      <c r="AN7" s="32" t="str">
        <f>IF(Table_6_UK!H8=0,"zero",RIGHT(Table_6_UK!H8,1))</f>
        <v>zero</v>
      </c>
      <c r="AO7" s="32" t="str">
        <f>IF(Table_6_UK!I8=0,"zero",RIGHT(Table_6_UK!I8,1))</f>
        <v>zero</v>
      </c>
      <c r="AP7" s="32" t="str">
        <f>IF(Table_6_UK!J8=0,"zero",RIGHT(Table_6_UK!J8,1))</f>
        <v>zero</v>
      </c>
      <c r="AQ7" s="15" t="str">
        <f>IF(Table_6_UK!K8=0,"zero",RIGHT(Table_6_UK!K8,1))</f>
        <v>zero</v>
      </c>
      <c r="AR7" s="147" t="str">
        <f>IF(Table_7_UK!H7=0,"zero",RIGHT(Table_7_UK!H7,1))</f>
        <v>zero</v>
      </c>
      <c r="AS7" s="14" t="str">
        <f>IF(Table_7_England!H7=0,"zero",RIGHT(Table_7_England!H7,1))</f>
        <v>zero</v>
      </c>
      <c r="AT7" s="147" t="str">
        <f>IF(Table_7_Wales!H7=0,"zero",RIGHT(Table_7_Wales!H7,1))</f>
        <v>zero</v>
      </c>
      <c r="AU7" s="148" t="str">
        <f>IF(Table_7_Scotland!H7=0,"zero",RIGHT(Table_7_Scotland!H7,1))</f>
        <v>9</v>
      </c>
      <c r="AV7" s="136" t="str">
        <f>IF(Table_7_N_Ireland!H7=0,"zero",RIGHT(Table_7_N_Ireland!H7,1))</f>
        <v>zero</v>
      </c>
      <c r="AW7" s="14" t="str">
        <f>IF(Table_8_UK!H7=0,"zero",RIGHT(Table_8_UK!H7,1))</f>
        <v>2</v>
      </c>
      <c r="AX7" s="32" t="str">
        <f>IF(Table_8_UK!I7=0,"zero",RIGHT(Table_8_UK!I7,1))</f>
        <v>4</v>
      </c>
      <c r="AY7" s="32" t="str">
        <f>IF(Table_8_UK!J7=0,"zero",RIGHT(Table_8_UK!J7,1))</f>
        <v>6</v>
      </c>
      <c r="AZ7" s="32" t="str">
        <f>IF(Table_8_UK!K7=0,"zero",RIGHT(Table_8_UK!K7,1))</f>
        <v>/</v>
      </c>
      <c r="BA7" s="32" t="str">
        <f>IF(Table_8_UK!L7=0,"zero",RIGHT(Table_8_UK!L7,1))</f>
        <v>2</v>
      </c>
      <c r="BB7" s="32" t="str">
        <f>IF(Table_8_UK!M7=0,"zero",RIGHT(Table_8_UK!M7,1))</f>
        <v>6</v>
      </c>
      <c r="BC7" s="15" t="str">
        <f>IF(Table_8_UK!N7=0,"zero",RIGHT(Table_8_UK!N7,1))</f>
        <v>/</v>
      </c>
      <c r="BD7" s="136" t="str">
        <f>IF(Table_9_UK!I7=0,"zero",RIGHT(Table_9_UK!I7,1))</f>
        <v>zero</v>
      </c>
      <c r="BE7" s="137" t="str">
        <f>IF(Table_9_UK!J7=0,"zero",RIGHT(Table_9_UK!J7,1))</f>
        <v>zero</v>
      </c>
      <c r="BF7" s="137" t="str">
        <f>IF(Table_9_UK!K7=0,"zero",RIGHT(Table_9_UK!K7,1))</f>
        <v>0</v>
      </c>
      <c r="BG7" s="137" t="str">
        <f>IF(Table_9_UK!L7=0,"zero",RIGHT(Table_9_UK!L7,1))</f>
        <v>zero</v>
      </c>
      <c r="BH7" s="137" t="str">
        <f>IF(Table_9_UK!M7=0,"zero",RIGHT(Table_9_UK!M7,1))</f>
        <v>zero</v>
      </c>
      <c r="BI7" s="137" t="str">
        <f>IF(Table_9_UK!N7=0,"zero",RIGHT(Table_9_UK!N7,1))</f>
        <v>zero</v>
      </c>
      <c r="BJ7" s="141" t="str">
        <f>IF(Table_9_UK!O7=0,"zero",RIGHT(Table_9_UK!O7,1))</f>
        <v>zero</v>
      </c>
    </row>
    <row r="8" spans="1:62" x14ac:dyDescent="0.25">
      <c r="A8" s="149"/>
      <c r="C8" s="14" t="str">
        <f>IF(Table_1_UK!H8=0,"zero",RIGHT(Table_1_UK!H8,1))</f>
        <v>5</v>
      </c>
      <c r="D8" s="32" t="str">
        <f>IF(Table_1_UK!I8=0,"zero",RIGHT(Table_1_UK!I8,1))</f>
        <v>6</v>
      </c>
      <c r="E8" s="136" t="str">
        <f>IF(Table_2_UK!H8=0,"zero",RIGHT(Table_2_UK!H8,1))</f>
        <v>zero</v>
      </c>
      <c r="F8" s="137" t="str">
        <f>IF(Table_2_UK!I8=0,"zero",RIGHT(Table_2_UK!I8,1))</f>
        <v>zero</v>
      </c>
      <c r="G8" s="137" t="str">
        <f>IF(Table_2_UK!J8=0,"zero",RIGHT(Table_2_UK!J8,1))</f>
        <v>zero</v>
      </c>
      <c r="H8" s="137" t="str">
        <f>IF(Table_2_UK!K8=0,"zero",RIGHT(Table_2_UK!K8,1))</f>
        <v>zero</v>
      </c>
      <c r="I8" s="137" t="str">
        <f>IF(Table_2_UK!L8=0,"zero",RIGHT(Table_2_UK!L8,1))</f>
        <v>zero</v>
      </c>
      <c r="J8" s="137" t="str">
        <f>IF(Table_2_UK!M8=0,"zero",RIGHT(Table_2_UK!M8,1))</f>
        <v>zero</v>
      </c>
      <c r="K8" s="14" t="str">
        <f>IF(Table_3_UK!H8=0,"zero",RIGHT(Table_3_UK!H8,1))</f>
        <v>zero</v>
      </c>
      <c r="L8" s="15" t="str">
        <f>IF(Table_3_UK!I8=0,"zero",RIGHT(Table_3_UK!I8,1))</f>
        <v>zero</v>
      </c>
      <c r="M8" s="137" t="str">
        <f>IF(Table_3_Scotland!H8=0,"zero",RIGHT(Table_3_Scotland!H8,1))</f>
        <v>zero</v>
      </c>
      <c r="N8" s="137" t="str">
        <f>IF(Table_3_Scotland!I8=0,"zero",RIGHT(Table_3_Scotland!I8,1))</f>
        <v>zero</v>
      </c>
      <c r="O8" s="14" t="str">
        <f>IF(Table_4_UK!H8=0,"zero",RIGHT(Table_4_UK!H8,1))</f>
        <v>zero</v>
      </c>
      <c r="P8" s="15" t="str">
        <f>IF(Table_4_UK!I8=0,"zero",RIGHT(Table_4_UK!I8,1))</f>
        <v>zero</v>
      </c>
      <c r="Q8" s="137" t="str">
        <f>IF(Table_5_UK!H8=0,"zero",RIGHT(Table_5_UK!H8,1))</f>
        <v>zero</v>
      </c>
      <c r="R8" s="137" t="str">
        <f>IF(Table_5_UK!I8=0,"zero",RIGHT(Table_5_UK!I8,1))</f>
        <v>8</v>
      </c>
      <c r="S8" s="137" t="str">
        <f>IF(Table_5_UK!J8=0,"zero",RIGHT(Table_5_UK!J8,1))</f>
        <v>zero</v>
      </c>
      <c r="T8" s="137" t="str">
        <f>IF(Table_5_UK!K8=0,"zero",RIGHT(Table_5_UK!K8,1))</f>
        <v>zero</v>
      </c>
      <c r="U8" s="137" t="str">
        <f>IF(Table_5_UK!L8=0,"zero",RIGHT(Table_5_UK!L8,1))</f>
        <v>7</v>
      </c>
      <c r="V8" s="137" t="str">
        <f>IF(Table_5_UK!M8=0,"zero",RIGHT(Table_5_UK!M8,1))</f>
        <v>zero</v>
      </c>
      <c r="W8" s="137" t="str">
        <f>IF(Table_5_UK!N8=0,"zero",RIGHT(Table_5_UK!N8,1))</f>
        <v>zero</v>
      </c>
      <c r="X8" s="137" t="str">
        <f>IF(Table_5_UK!O8=0,"zero",RIGHT(Table_5_UK!O8,1))</f>
        <v>zero</v>
      </c>
      <c r="Y8" s="137" t="str">
        <f>IF(Table_5_UK!P8=0,"zero",RIGHT(Table_5_UK!P8,1))</f>
        <v>5</v>
      </c>
      <c r="Z8" s="137" t="str">
        <f>IF(Table_5_UK!Q8=0,"zero",RIGHT(Table_5_UK!Q8,1))</f>
        <v>7</v>
      </c>
      <c r="AA8" s="137" t="str">
        <f>IF(Table_5_UK!R8=0,"zero",RIGHT(Table_5_UK!R8,1))</f>
        <v>zero</v>
      </c>
      <c r="AB8" s="137" t="str">
        <f>IF(Table_5_UK!S8=0,"zero",RIGHT(Table_5_UK!S8,1))</f>
        <v>9</v>
      </c>
      <c r="AC8" s="137" t="str">
        <f>IF(Table_5_UK!T8=0,"zero",RIGHT(Table_5_UK!T8,1))</f>
        <v>zero</v>
      </c>
      <c r="AD8" s="137" t="str">
        <f>IF(Table_5_UK!U8=0,"zero",RIGHT(Table_5_UK!U8,1))</f>
        <v>zero</v>
      </c>
      <c r="AE8" s="137" t="str">
        <f>IF(Table_5_UK!V8=0,"zero",RIGHT(Table_5_UK!V8,1))</f>
        <v>4</v>
      </c>
      <c r="AF8" s="137" t="str">
        <f>IF(Table_5_UK!W8=0,"zero",RIGHT(Table_5_UK!W8,1))</f>
        <v>zero</v>
      </c>
      <c r="AG8" s="137" t="str">
        <f>IF(Table_5_UK!X8=0,"zero",RIGHT(Table_5_UK!X8,1))</f>
        <v>zero</v>
      </c>
      <c r="AH8" s="137" t="str">
        <f>IF(Table_5_UK!Y8=0,"zero",RIGHT(Table_5_UK!Y8,1))</f>
        <v>zero</v>
      </c>
      <c r="AI8" s="137" t="str">
        <f>IF(Table_5_UK!Z8=0,"zero",RIGHT(Table_5_UK!Z8,1))</f>
        <v>zero</v>
      </c>
      <c r="AJ8" s="137" t="str">
        <f>IF(Table_5_UK!AA8=0,"zero",RIGHT(Table_5_UK!AA8,1))</f>
        <v>zero</v>
      </c>
      <c r="AK8" s="137" t="str">
        <f>IF(Table_5_UK!AB8=0,"zero",RIGHT(Table_5_UK!AB8,1))</f>
        <v>zero</v>
      </c>
      <c r="AL8" s="137" t="str">
        <f>IF(Table_5_UK!AC8=0,"zero",RIGHT(Table_5_UK!AC8,1))</f>
        <v>4</v>
      </c>
      <c r="AM8" s="141" t="str">
        <f>IF(Table_5_UK!AD8=0,"zero",RIGHT(Table_5_UK!AD8,1))</f>
        <v>9</v>
      </c>
      <c r="AN8" s="32" t="str">
        <f>IF(Table_6_UK!H9=0,"zero",RIGHT(Table_6_UK!H9,1))</f>
        <v>zero</v>
      </c>
      <c r="AO8" s="32" t="str">
        <f>IF(Table_6_UK!I9=0,"zero",RIGHT(Table_6_UK!I9,1))</f>
        <v>zero</v>
      </c>
      <c r="AP8" s="32" t="str">
        <f>IF(Table_6_UK!J9=0,"zero",RIGHT(Table_6_UK!J9,1))</f>
        <v>zero</v>
      </c>
      <c r="AQ8" s="15" t="str">
        <f>IF(Table_6_UK!K9=0,"zero",RIGHT(Table_6_UK!K9,1))</f>
        <v>zero</v>
      </c>
      <c r="AR8" s="147" t="str">
        <f>IF(Table_7_UK!H8=0,"zero",RIGHT(Table_7_UK!H8,1))</f>
        <v>4</v>
      </c>
      <c r="AS8" s="14" t="str">
        <f>IF(Table_7_England!H8=0,"zero",RIGHT(Table_7_England!H8,1))</f>
        <v>zero</v>
      </c>
      <c r="AT8" s="147" t="str">
        <f>IF(Table_7_Wales!H8=0,"zero",RIGHT(Table_7_Wales!H8,1))</f>
        <v>zero</v>
      </c>
      <c r="AU8" s="148" t="str">
        <f>IF(Table_7_Scotland!H8=0,"zero",RIGHT(Table_7_Scotland!H8,1))</f>
        <v>zero</v>
      </c>
      <c r="AV8" s="136" t="str">
        <f>IF(Table_7_N_Ireland!H8=0,"zero",RIGHT(Table_7_N_Ireland!H8,1))</f>
        <v>zero</v>
      </c>
      <c r="AW8" s="14" t="str">
        <f>IF(Table_8_UK!H8=0,"zero",RIGHT(Table_8_UK!H8,1))</f>
        <v>9</v>
      </c>
      <c r="AX8" s="32" t="str">
        <f>IF(Table_8_UK!I8=0,"zero",RIGHT(Table_8_UK!I8,1))</f>
        <v>6</v>
      </c>
      <c r="AY8" s="32" t="str">
        <f>IF(Table_8_UK!J8=0,"zero",RIGHT(Table_8_UK!J8,1))</f>
        <v>5</v>
      </c>
      <c r="AZ8" s="32" t="str">
        <f>IF(Table_8_UK!K8=0,"zero",RIGHT(Table_8_UK!K8,1))</f>
        <v>/</v>
      </c>
      <c r="BA8" s="32" t="str">
        <f>IF(Table_8_UK!L8=0,"zero",RIGHT(Table_8_UK!L8,1))</f>
        <v>7</v>
      </c>
      <c r="BB8" s="32" t="str">
        <f>IF(Table_8_UK!M8=0,"zero",RIGHT(Table_8_UK!M8,1))</f>
        <v>zero</v>
      </c>
      <c r="BC8" s="15" t="str">
        <f>IF(Table_8_UK!N8=0,"zero",RIGHT(Table_8_UK!N8,1))</f>
        <v>/</v>
      </c>
      <c r="BD8" s="136" t="str">
        <f>IF(Table_9_UK!I8=0,"zero",RIGHT(Table_9_UK!I8,1))</f>
        <v>zero</v>
      </c>
      <c r="BE8" s="137" t="str">
        <f>IF(Table_9_UK!J8=0,"zero",RIGHT(Table_9_UK!J8,1))</f>
        <v>zero</v>
      </c>
      <c r="BF8" s="137" t="str">
        <f>IF(Table_9_UK!K8=0,"zero",RIGHT(Table_9_UK!K8,1))</f>
        <v>zero</v>
      </c>
      <c r="BG8" s="137" t="str">
        <f>IF(Table_9_UK!L8=0,"zero",RIGHT(Table_9_UK!L8,1))</f>
        <v>zero</v>
      </c>
      <c r="BH8" s="137" t="str">
        <f>IF(Table_9_UK!M8=0,"zero",RIGHT(Table_9_UK!M8,1))</f>
        <v>zero</v>
      </c>
      <c r="BI8" s="137" t="str">
        <f>IF(Table_9_UK!N8=0,"zero",RIGHT(Table_9_UK!N8,1))</f>
        <v>zero</v>
      </c>
      <c r="BJ8" s="141" t="str">
        <f>IF(Table_9_UK!O8=0,"zero",RIGHT(Table_9_UK!O8,1))</f>
        <v>zero</v>
      </c>
    </row>
    <row r="9" spans="1:62" x14ac:dyDescent="0.25">
      <c r="C9" s="14" t="str">
        <f>IF(Table_1_UK!H9=0,"zero",RIGHT(Table_1_UK!H9,1))</f>
        <v>5</v>
      </c>
      <c r="D9" s="32" t="str">
        <f>IF(Table_1_UK!I9=0,"zero",RIGHT(Table_1_UK!I9,1))</f>
        <v>7</v>
      </c>
      <c r="E9" s="136" t="str">
        <f>IF(Table_2_UK!H9=0,"zero",RIGHT(Table_2_UK!H9,1))</f>
        <v>2</v>
      </c>
      <c r="F9" s="137" t="str">
        <f>IF(Table_2_UK!I9=0,"zero",RIGHT(Table_2_UK!I9,1))</f>
        <v>9</v>
      </c>
      <c r="G9" s="137" t="str">
        <f>IF(Table_2_UK!J9=0,"zero",RIGHT(Table_2_UK!J9,1))</f>
        <v>3</v>
      </c>
      <c r="H9" s="137" t="str">
        <f>IF(Table_2_UK!K9=0,"zero",RIGHT(Table_2_UK!K9,1))</f>
        <v>zero</v>
      </c>
      <c r="I9" s="137" t="str">
        <f>IF(Table_2_UK!L9=0,"zero",RIGHT(Table_2_UK!L9,1))</f>
        <v>4</v>
      </c>
      <c r="J9" s="137" t="str">
        <f>IF(Table_2_UK!M9=0,"zero",RIGHT(Table_2_UK!M9,1))</f>
        <v>zero</v>
      </c>
      <c r="K9" s="14" t="str">
        <f>IF(Table_3_UK!H9=0,"zero",RIGHT(Table_3_UK!H9,1))</f>
        <v>zero</v>
      </c>
      <c r="L9" s="15" t="str">
        <f>IF(Table_3_UK!I9=0,"zero",RIGHT(Table_3_UK!I9,1))</f>
        <v>zero</v>
      </c>
      <c r="M9" s="137" t="str">
        <f>IF(Table_3_Scotland!H9=0,"zero",RIGHT(Table_3_Scotland!H9,1))</f>
        <v>1</v>
      </c>
      <c r="N9" s="137" t="str">
        <f>IF(Table_3_Scotland!I9=0,"zero",RIGHT(Table_3_Scotland!I9,1))</f>
        <v>0</v>
      </c>
      <c r="O9" s="14" t="str">
        <f>IF(Table_4_UK!H9=0,"zero",RIGHT(Table_4_UK!H9,1))</f>
        <v>6</v>
      </c>
      <c r="P9" s="15" t="str">
        <f>IF(Table_4_UK!I9=0,"zero",RIGHT(Table_4_UK!I9,1))</f>
        <v>4</v>
      </c>
      <c r="Q9" s="137" t="str">
        <f>IF(Table_5_UK!H9=0,"zero",RIGHT(Table_5_UK!H9,1))</f>
        <v>zero</v>
      </c>
      <c r="R9" s="137" t="str">
        <f>IF(Table_5_UK!I9=0,"zero",RIGHT(Table_5_UK!I9,1))</f>
        <v>7</v>
      </c>
      <c r="S9" s="137" t="str">
        <f>IF(Table_5_UK!J9=0,"zero",RIGHT(Table_5_UK!J9,1))</f>
        <v>zero</v>
      </c>
      <c r="T9" s="137" t="str">
        <f>IF(Table_5_UK!K9=0,"zero",RIGHT(Table_5_UK!K9,1))</f>
        <v>1</v>
      </c>
      <c r="U9" s="137" t="str">
        <f>IF(Table_5_UK!L9=0,"zero",RIGHT(Table_5_UK!L9,1))</f>
        <v>1</v>
      </c>
      <c r="V9" s="137" t="str">
        <f>IF(Table_5_UK!M9=0,"zero",RIGHT(Table_5_UK!M9,1))</f>
        <v>1</v>
      </c>
      <c r="W9" s="137" t="str">
        <f>IF(Table_5_UK!N9=0,"zero",RIGHT(Table_5_UK!N9,1))</f>
        <v>zero</v>
      </c>
      <c r="X9" s="137" t="str">
        <f>IF(Table_5_UK!O9=0,"zero",RIGHT(Table_5_UK!O9,1))</f>
        <v>4</v>
      </c>
      <c r="Y9" s="137" t="str">
        <f>IF(Table_5_UK!P9=0,"zero",RIGHT(Table_5_UK!P9,1))</f>
        <v>4</v>
      </c>
      <c r="Z9" s="137" t="str">
        <f>IF(Table_5_UK!Q9=0,"zero",RIGHT(Table_5_UK!Q9,1))</f>
        <v>8</v>
      </c>
      <c r="AA9" s="137" t="str">
        <f>IF(Table_5_UK!R9=0,"zero",RIGHT(Table_5_UK!R9,1))</f>
        <v>zero</v>
      </c>
      <c r="AB9" s="137" t="str">
        <f>IF(Table_5_UK!S9=0,"zero",RIGHT(Table_5_UK!S9,1))</f>
        <v>9</v>
      </c>
      <c r="AC9" s="137" t="str">
        <f>IF(Table_5_UK!T9=0,"zero",RIGHT(Table_5_UK!T9,1))</f>
        <v>zero</v>
      </c>
      <c r="AD9" s="137" t="str">
        <f>IF(Table_5_UK!U9=0,"zero",RIGHT(Table_5_UK!U9,1))</f>
        <v>zero</v>
      </c>
      <c r="AE9" s="137" t="str">
        <f>IF(Table_5_UK!V9=0,"zero",RIGHT(Table_5_UK!V9,1))</f>
        <v>5</v>
      </c>
      <c r="AF9" s="137" t="str">
        <f>IF(Table_5_UK!W9=0,"zero",RIGHT(Table_5_UK!W9,1))</f>
        <v>5</v>
      </c>
      <c r="AG9" s="137" t="str">
        <f>IF(Table_5_UK!X9=0,"zero",RIGHT(Table_5_UK!X9,1))</f>
        <v>zero</v>
      </c>
      <c r="AH9" s="137" t="str">
        <f>IF(Table_5_UK!Y9=0,"zero",RIGHT(Table_5_UK!Y9,1))</f>
        <v>zero</v>
      </c>
      <c r="AI9" s="137" t="str">
        <f>IF(Table_5_UK!Z9=0,"zero",RIGHT(Table_5_UK!Z9,1))</f>
        <v>2</v>
      </c>
      <c r="AJ9" s="137" t="str">
        <f>IF(Table_5_UK!AA9=0,"zero",RIGHT(Table_5_UK!AA9,1))</f>
        <v>1</v>
      </c>
      <c r="AK9" s="137" t="str">
        <f>IF(Table_5_UK!AB9=0,"zero",RIGHT(Table_5_UK!AB9,1))</f>
        <v>zero</v>
      </c>
      <c r="AL9" s="137" t="str">
        <f>IF(Table_5_UK!AC9=0,"zero",RIGHT(Table_5_UK!AC9,1))</f>
        <v>6</v>
      </c>
      <c r="AM9" s="141" t="str">
        <f>IF(Table_5_UK!AD9=0,"zero",RIGHT(Table_5_UK!AD9,1))</f>
        <v>0</v>
      </c>
      <c r="AN9" s="32" t="str">
        <f>IF(Table_6_UK!H10=0,"zero",RIGHT(Table_6_UK!H10,1))</f>
        <v>zero</v>
      </c>
      <c r="AO9" s="32" t="str">
        <f>IF(Table_6_UK!I10=0,"zero",RIGHT(Table_6_UK!I10,1))</f>
        <v>zero</v>
      </c>
      <c r="AP9" s="32" t="str">
        <f>IF(Table_6_UK!J10=0,"zero",RIGHT(Table_6_UK!J10,1))</f>
        <v>zero</v>
      </c>
      <c r="AQ9" s="15" t="str">
        <f>IF(Table_6_UK!K10=0,"zero",RIGHT(Table_6_UK!K10,1))</f>
        <v>zero</v>
      </c>
      <c r="AR9" s="147" t="str">
        <f>IF(Table_7_UK!H9=0,"zero",RIGHT(Table_7_UK!H9,1))</f>
        <v>zero</v>
      </c>
      <c r="AS9" s="14" t="str">
        <f>IF(Table_7_England!H9=0,"zero",RIGHT(Table_7_England!H9,1))</f>
        <v>zero</v>
      </c>
      <c r="AT9" s="147" t="str">
        <f>IF(Table_7_Wales!H9=0,"zero",RIGHT(Table_7_Wales!H9,1))</f>
        <v>zero</v>
      </c>
      <c r="AU9" s="148" t="str">
        <f>IF(Table_7_Scotland!H9=0,"zero",RIGHT(Table_7_Scotland!H9,1))</f>
        <v>7</v>
      </c>
      <c r="AV9" s="136" t="str">
        <f>IF(Table_7_N_Ireland!H9=0,"zero",RIGHT(Table_7_N_Ireland!H9,1))</f>
        <v>zero</v>
      </c>
      <c r="AW9" s="14" t="str">
        <f>IF(Table_8_UK!H9=0,"zero",RIGHT(Table_8_UK!H9,1))</f>
        <v>4</v>
      </c>
      <c r="AX9" s="32" t="str">
        <f>IF(Table_8_UK!I9=0,"zero",RIGHT(Table_8_UK!I9,1))</f>
        <v>8</v>
      </c>
      <c r="AY9" s="32" t="str">
        <f>IF(Table_8_UK!J9=0,"zero",RIGHT(Table_8_UK!J9,1))</f>
        <v>2</v>
      </c>
      <c r="AZ9" s="32" t="str">
        <f>IF(Table_8_UK!K9=0,"zero",RIGHT(Table_8_UK!K9,1))</f>
        <v>/</v>
      </c>
      <c r="BA9" s="32" t="str">
        <f>IF(Table_8_UK!L9=0,"zero",RIGHT(Table_8_UK!L9,1))</f>
        <v>5</v>
      </c>
      <c r="BB9" s="32" t="str">
        <f>IF(Table_8_UK!M9=0,"zero",RIGHT(Table_8_UK!M9,1))</f>
        <v>9</v>
      </c>
      <c r="BC9" s="15" t="str">
        <f>IF(Table_8_UK!N9=0,"zero",RIGHT(Table_8_UK!N9,1))</f>
        <v>/</v>
      </c>
      <c r="BD9" s="136" t="str">
        <f>IF(Table_9_UK!I9=0,"zero",RIGHT(Table_9_UK!I9,1))</f>
        <v>zero</v>
      </c>
      <c r="BE9" s="137" t="str">
        <f>IF(Table_9_UK!J9=0,"zero",RIGHT(Table_9_UK!J9,1))</f>
        <v>zero</v>
      </c>
      <c r="BF9" s="137" t="str">
        <f>IF(Table_9_UK!K9=0,"zero",RIGHT(Table_9_UK!K9,1))</f>
        <v>zero</v>
      </c>
      <c r="BG9" s="137" t="str">
        <f>IF(Table_9_UK!L9=0,"zero",RIGHT(Table_9_UK!L9,1))</f>
        <v>zero</v>
      </c>
      <c r="BH9" s="137" t="str">
        <f>IF(Table_9_UK!M9=0,"zero",RIGHT(Table_9_UK!M9,1))</f>
        <v>zero</v>
      </c>
      <c r="BI9" s="137" t="str">
        <f>IF(Table_9_UK!N9=0,"zero",RIGHT(Table_9_UK!N9,1))</f>
        <v>zero</v>
      </c>
      <c r="BJ9" s="141" t="str">
        <f>IF(Table_9_UK!O9=0,"zero",RIGHT(Table_9_UK!O9,1))</f>
        <v>zero</v>
      </c>
    </row>
    <row r="10" spans="1:62" x14ac:dyDescent="0.25">
      <c r="C10" s="14" t="str">
        <f>IF(Table_1_UK!H10=0,"zero",RIGHT(Table_1_UK!H10,1))</f>
        <v>4</v>
      </c>
      <c r="D10" s="32" t="str">
        <f>IF(Table_1_UK!I10=0,"zero",RIGHT(Table_1_UK!I10,1))</f>
        <v>9</v>
      </c>
      <c r="E10" s="136" t="str">
        <f>IF(Table_2_UK!H10=0,"zero",RIGHT(Table_2_UK!H10,1))</f>
        <v>zero</v>
      </c>
      <c r="F10" s="137" t="str">
        <f>IF(Table_2_UK!I10=0,"zero",RIGHT(Table_2_UK!I10,1))</f>
        <v>zero</v>
      </c>
      <c r="G10" s="137" t="str">
        <f>IF(Table_2_UK!J10=0,"zero",RIGHT(Table_2_UK!J10,1))</f>
        <v>9</v>
      </c>
      <c r="H10" s="137" t="str">
        <f>IF(Table_2_UK!K10=0,"zero",RIGHT(Table_2_UK!K10,1))</f>
        <v>3</v>
      </c>
      <c r="I10" s="137" t="str">
        <f>IF(Table_2_UK!L10=0,"zero",RIGHT(Table_2_UK!L10,1))</f>
        <v>4</v>
      </c>
      <c r="J10" s="137" t="str">
        <f>IF(Table_2_UK!M10=0,"zero",RIGHT(Table_2_UK!M10,1))</f>
        <v>zero</v>
      </c>
      <c r="K10" s="14" t="str">
        <f>IF(Table_3_UK!H10=0,"zero",RIGHT(Table_3_UK!H10,1))</f>
        <v>2</v>
      </c>
      <c r="L10" s="15" t="str">
        <f>IF(Table_3_UK!I10=0,"zero",RIGHT(Table_3_UK!I10,1))</f>
        <v>9</v>
      </c>
      <c r="M10" s="137" t="str">
        <f>IF(Table_3_Scotland!H10=0,"zero",RIGHT(Table_3_Scotland!H10,1))</f>
        <v>1</v>
      </c>
      <c r="N10" s="137" t="str">
        <f>IF(Table_3_Scotland!I10=0,"zero",RIGHT(Table_3_Scotland!I10,1))</f>
        <v>zero</v>
      </c>
      <c r="O10" s="14" t="str">
        <f>IF(Table_4_UK!H10=0,"zero",RIGHT(Table_4_UK!H10,1))</f>
        <v>zero</v>
      </c>
      <c r="P10" s="15" t="str">
        <f>IF(Table_4_UK!I10=0,"zero",RIGHT(Table_4_UK!I10,1))</f>
        <v>zero</v>
      </c>
      <c r="Q10" s="137" t="str">
        <f>IF(Table_5_UK!H10=0,"zero",RIGHT(Table_5_UK!H10,1))</f>
        <v>zero</v>
      </c>
      <c r="R10" s="137" t="str">
        <f>IF(Table_5_UK!I10=0,"zero",RIGHT(Table_5_UK!I10,1))</f>
        <v>zero</v>
      </c>
      <c r="S10" s="137" t="str">
        <f>IF(Table_5_UK!J10=0,"zero",RIGHT(Table_5_UK!J10,1))</f>
        <v>zero</v>
      </c>
      <c r="T10" s="137" t="str">
        <f>IF(Table_5_UK!K10=0,"zero",RIGHT(Table_5_UK!K10,1))</f>
        <v>zero</v>
      </c>
      <c r="U10" s="137" t="str">
        <f>IF(Table_5_UK!L10=0,"zero",RIGHT(Table_5_UK!L10,1))</f>
        <v>zero</v>
      </c>
      <c r="V10" s="137" t="str">
        <f>IF(Table_5_UK!M10=0,"zero",RIGHT(Table_5_UK!M10,1))</f>
        <v>zero</v>
      </c>
      <c r="W10" s="137" t="str">
        <f>IF(Table_5_UK!N10=0,"zero",RIGHT(Table_5_UK!N10,1))</f>
        <v>zero</v>
      </c>
      <c r="X10" s="137" t="str">
        <f>IF(Table_5_UK!O10=0,"zero",RIGHT(Table_5_UK!O10,1))</f>
        <v>zero</v>
      </c>
      <c r="Y10" s="137" t="str">
        <f>IF(Table_5_UK!P10=0,"zero",RIGHT(Table_5_UK!P10,1))</f>
        <v>zero</v>
      </c>
      <c r="Z10" s="137" t="str">
        <f>IF(Table_5_UK!Q10=0,"zero",RIGHT(Table_5_UK!Q10,1))</f>
        <v>zero</v>
      </c>
      <c r="AA10" s="137" t="str">
        <f>IF(Table_5_UK!R10=0,"zero",RIGHT(Table_5_UK!R10,1))</f>
        <v>zero</v>
      </c>
      <c r="AB10" s="137" t="str">
        <f>IF(Table_5_UK!S10=0,"zero",RIGHT(Table_5_UK!S10,1))</f>
        <v>zero</v>
      </c>
      <c r="AC10" s="137" t="str">
        <f>IF(Table_5_UK!T10=0,"zero",RIGHT(Table_5_UK!T10,1))</f>
        <v>zero</v>
      </c>
      <c r="AD10" s="137" t="str">
        <f>IF(Table_5_UK!U10=0,"zero",RIGHT(Table_5_UK!U10,1))</f>
        <v>zero</v>
      </c>
      <c r="AE10" s="137" t="str">
        <f>IF(Table_5_UK!V10=0,"zero",RIGHT(Table_5_UK!V10,1))</f>
        <v>zero</v>
      </c>
      <c r="AF10" s="137" t="str">
        <f>IF(Table_5_UK!W10=0,"zero",RIGHT(Table_5_UK!W10,1))</f>
        <v>zero</v>
      </c>
      <c r="AG10" s="137" t="str">
        <f>IF(Table_5_UK!X10=0,"zero",RIGHT(Table_5_UK!X10,1))</f>
        <v>zero</v>
      </c>
      <c r="AH10" s="137" t="str">
        <f>IF(Table_5_UK!Y10=0,"zero",RIGHT(Table_5_UK!Y10,1))</f>
        <v>zero</v>
      </c>
      <c r="AI10" s="137" t="str">
        <f>IF(Table_5_UK!Z10=0,"zero",RIGHT(Table_5_UK!Z10,1))</f>
        <v>zero</v>
      </c>
      <c r="AJ10" s="137" t="str">
        <f>IF(Table_5_UK!AA10=0,"zero",RIGHT(Table_5_UK!AA10,1))</f>
        <v>zero</v>
      </c>
      <c r="AK10" s="137" t="str">
        <f>IF(Table_5_UK!AB10=0,"zero",RIGHT(Table_5_UK!AB10,1))</f>
        <v>zero</v>
      </c>
      <c r="AL10" s="137" t="str">
        <f>IF(Table_5_UK!AC10=0,"zero",RIGHT(Table_5_UK!AC10,1))</f>
        <v>zero</v>
      </c>
      <c r="AM10" s="141" t="str">
        <f>IF(Table_5_UK!AD10=0,"zero",RIGHT(Table_5_UK!AD10,1))</f>
        <v>zero</v>
      </c>
      <c r="AN10" s="32" t="str">
        <f>IF(Table_6_UK!H11=0,"zero",RIGHT(Table_6_UK!H11,1))</f>
        <v>zero</v>
      </c>
      <c r="AO10" s="32" t="str">
        <f>IF(Table_6_UK!I11=0,"zero",RIGHT(Table_6_UK!I11,1))</f>
        <v>zero</v>
      </c>
      <c r="AP10" s="32" t="str">
        <f>IF(Table_6_UK!J11=0,"zero",RIGHT(Table_6_UK!J11,1))</f>
        <v>zero</v>
      </c>
      <c r="AQ10" s="15" t="str">
        <f>IF(Table_6_UK!K11=0,"zero",RIGHT(Table_6_UK!K11,1))</f>
        <v>zero</v>
      </c>
      <c r="AR10" s="147" t="str">
        <f>IF(Table_7_UK!H10=0,"zero",RIGHT(Table_7_UK!H10,1))</f>
        <v>zero</v>
      </c>
      <c r="AS10" s="14" t="str">
        <f>IF(Table_7_England!H10=0,"zero",RIGHT(Table_7_England!H10,1))</f>
        <v>zero</v>
      </c>
      <c r="AT10" s="147" t="str">
        <f>IF(Table_7_Wales!H10=0,"zero",RIGHT(Table_7_Wales!H10,1))</f>
        <v>zero</v>
      </c>
      <c r="AU10" s="148" t="str">
        <f>IF(Table_7_Scotland!H10=0,"zero",RIGHT(Table_7_Scotland!H10,1))</f>
        <v>6</v>
      </c>
      <c r="AV10" s="150" t="str">
        <f>IF(Table_7_N_Ireland!H10=0,"zero",RIGHT(Table_7_N_Ireland!H10,1))</f>
        <v>zero</v>
      </c>
      <c r="AW10" s="14" t="str">
        <f>IF(Table_8_UK!H10=0,"zero",RIGHT(Table_8_UK!H10,1))</f>
        <v>zero</v>
      </c>
      <c r="AX10" s="32" t="str">
        <f>IF(Table_8_UK!I10=0,"zero",RIGHT(Table_8_UK!I10,1))</f>
        <v>zero</v>
      </c>
      <c r="AY10" s="32" t="str">
        <f>IF(Table_8_UK!J10=0,"zero",RIGHT(Table_8_UK!J10,1))</f>
        <v>zero</v>
      </c>
      <c r="AZ10" s="32" t="str">
        <f>IF(Table_8_UK!K10=0,"zero",RIGHT(Table_8_UK!K10,1))</f>
        <v>/</v>
      </c>
      <c r="BA10" s="32" t="str">
        <f>IF(Table_8_UK!L10=0,"zero",RIGHT(Table_8_UK!L10,1))</f>
        <v>zero</v>
      </c>
      <c r="BB10" s="32" t="str">
        <f>IF(Table_8_UK!M10=0,"zero",RIGHT(Table_8_UK!M10,1))</f>
        <v>zero</v>
      </c>
      <c r="BC10" s="15" t="str">
        <f>IF(Table_8_UK!N10=0,"zero",RIGHT(Table_8_UK!N10,1))</f>
        <v>/</v>
      </c>
      <c r="BD10" s="136" t="str">
        <f>IF(Table_9_UK!I10=0,"zero",RIGHT(Table_9_UK!I10,1))</f>
        <v>zero</v>
      </c>
      <c r="BE10" s="137" t="str">
        <f>IF(Table_9_UK!J10=0,"zero",RIGHT(Table_9_UK!J10,1))</f>
        <v>zero</v>
      </c>
      <c r="BF10" s="137" t="str">
        <f>IF(Table_9_UK!K10=0,"zero",RIGHT(Table_9_UK!K10,1))</f>
        <v>zero</v>
      </c>
      <c r="BG10" s="137" t="str">
        <f>IF(Table_9_UK!L10=0,"zero",RIGHT(Table_9_UK!L10,1))</f>
        <v>zero</v>
      </c>
      <c r="BH10" s="137" t="str">
        <f>IF(Table_9_UK!M10=0,"zero",RIGHT(Table_9_UK!M10,1))</f>
        <v>zero</v>
      </c>
      <c r="BI10" s="137" t="str">
        <f>IF(Table_9_UK!N10=0,"zero",RIGHT(Table_9_UK!N10,1))</f>
        <v>zero</v>
      </c>
      <c r="BJ10" s="141" t="str">
        <f>IF(Table_9_UK!O10=0,"zero",RIGHT(Table_9_UK!O10,1))</f>
        <v>zero</v>
      </c>
    </row>
    <row r="11" spans="1:62" x14ac:dyDescent="0.25">
      <c r="C11" s="14" t="str">
        <f>IF(Table_1_UK!H11=0,"zero",RIGHT(Table_1_UK!H11,1))</f>
        <v>1</v>
      </c>
      <c r="D11" s="32" t="str">
        <f>IF(Table_1_UK!I11=0,"zero",RIGHT(Table_1_UK!I11,1))</f>
        <v>8</v>
      </c>
      <c r="E11" s="136" t="str">
        <f>IF(Table_2_UK!H11=0,"zero",RIGHT(Table_2_UK!H11,1))</f>
        <v>zero</v>
      </c>
      <c r="F11" s="137" t="str">
        <f>IF(Table_2_UK!I11=0,"zero",RIGHT(Table_2_UK!I11,1))</f>
        <v>zero</v>
      </c>
      <c r="G11" s="137" t="str">
        <f>IF(Table_2_UK!J11=0,"zero",RIGHT(Table_2_UK!J11,1))</f>
        <v>2</v>
      </c>
      <c r="H11" s="137" t="str">
        <f>IF(Table_2_UK!K11=0,"zero",RIGHT(Table_2_UK!K11,1))</f>
        <v>2</v>
      </c>
      <c r="I11" s="137" t="str">
        <f>IF(Table_2_UK!L11=0,"zero",RIGHT(Table_2_UK!L11,1))</f>
        <v>zero</v>
      </c>
      <c r="J11" s="137" t="str">
        <f>IF(Table_2_UK!M11=0,"zero",RIGHT(Table_2_UK!M11,1))</f>
        <v>zero</v>
      </c>
      <c r="K11" s="14" t="str">
        <f>IF(Table_3_UK!H11=0,"zero",RIGHT(Table_3_UK!H11,1))</f>
        <v>3</v>
      </c>
      <c r="L11" s="15" t="str">
        <f>IF(Table_3_UK!I11=0,"zero",RIGHT(Table_3_UK!I11,1))</f>
        <v>1</v>
      </c>
      <c r="M11" s="137" t="str">
        <f>IF(Table_3_Scotland!H11=0,"zero",RIGHT(Table_3_Scotland!H11,1))</f>
        <v>2</v>
      </c>
      <c r="N11" s="137" t="str">
        <f>IF(Table_3_Scotland!I11=0,"zero",RIGHT(Table_3_Scotland!I11,1))</f>
        <v>0</v>
      </c>
      <c r="O11" s="14" t="str">
        <f>IF(Table_4_UK!H11=0,"zero",RIGHT(Table_4_UK!H11,1))</f>
        <v>zero</v>
      </c>
      <c r="P11" s="15" t="str">
        <f>IF(Table_4_UK!I11=0,"zero",RIGHT(Table_4_UK!I11,1))</f>
        <v>zero</v>
      </c>
      <c r="Q11" s="137" t="str">
        <f>IF(Table_5_UK!H11=0,"zero",RIGHT(Table_5_UK!H11,1))</f>
        <v>zero</v>
      </c>
      <c r="R11" s="137" t="str">
        <f>IF(Table_5_UK!I11=0,"zero",RIGHT(Table_5_UK!I11,1))</f>
        <v>zero</v>
      </c>
      <c r="S11" s="137" t="str">
        <f>IF(Table_5_UK!J11=0,"zero",RIGHT(Table_5_UK!J11,1))</f>
        <v>zero</v>
      </c>
      <c r="T11" s="137" t="str">
        <f>IF(Table_5_UK!K11=0,"zero",RIGHT(Table_5_UK!K11,1))</f>
        <v>zero</v>
      </c>
      <c r="U11" s="137" t="str">
        <f>IF(Table_5_UK!L11=0,"zero",RIGHT(Table_5_UK!L11,1))</f>
        <v>zero</v>
      </c>
      <c r="V11" s="137" t="str">
        <f>IF(Table_5_UK!M11=0,"zero",RIGHT(Table_5_UK!M11,1))</f>
        <v>zero</v>
      </c>
      <c r="W11" s="137" t="str">
        <f>IF(Table_5_UK!N11=0,"zero",RIGHT(Table_5_UK!N11,1))</f>
        <v>zero</v>
      </c>
      <c r="X11" s="137" t="str">
        <f>IF(Table_5_UK!O11=0,"zero",RIGHT(Table_5_UK!O11,1))</f>
        <v>zero</v>
      </c>
      <c r="Y11" s="137" t="str">
        <f>IF(Table_5_UK!P11=0,"zero",RIGHT(Table_5_UK!P11,1))</f>
        <v>zero</v>
      </c>
      <c r="Z11" s="137" t="str">
        <f>IF(Table_5_UK!Q11=0,"zero",RIGHT(Table_5_UK!Q11,1))</f>
        <v>zero</v>
      </c>
      <c r="AA11" s="137" t="str">
        <f>IF(Table_5_UK!R11=0,"zero",RIGHT(Table_5_UK!R11,1))</f>
        <v>zero</v>
      </c>
      <c r="AB11" s="137" t="str">
        <f>IF(Table_5_UK!S11=0,"zero",RIGHT(Table_5_UK!S11,1))</f>
        <v>zero</v>
      </c>
      <c r="AC11" s="137" t="str">
        <f>IF(Table_5_UK!T11=0,"zero",RIGHT(Table_5_UK!T11,1))</f>
        <v>zero</v>
      </c>
      <c r="AD11" s="137" t="str">
        <f>IF(Table_5_UK!U11=0,"zero",RIGHT(Table_5_UK!U11,1))</f>
        <v>zero</v>
      </c>
      <c r="AE11" s="137" t="str">
        <f>IF(Table_5_UK!V11=0,"zero",RIGHT(Table_5_UK!V11,1))</f>
        <v>zero</v>
      </c>
      <c r="AF11" s="137" t="str">
        <f>IF(Table_5_UK!W11=0,"zero",RIGHT(Table_5_UK!W11,1))</f>
        <v>zero</v>
      </c>
      <c r="AG11" s="137" t="str">
        <f>IF(Table_5_UK!X11=0,"zero",RIGHT(Table_5_UK!X11,1))</f>
        <v>zero</v>
      </c>
      <c r="AH11" s="137" t="str">
        <f>IF(Table_5_UK!Y11=0,"zero",RIGHT(Table_5_UK!Y11,1))</f>
        <v>zero</v>
      </c>
      <c r="AI11" s="137" t="str">
        <f>IF(Table_5_UK!Z11=0,"zero",RIGHT(Table_5_UK!Z11,1))</f>
        <v>zero</v>
      </c>
      <c r="AJ11" s="137" t="str">
        <f>IF(Table_5_UK!AA11=0,"zero",RIGHT(Table_5_UK!AA11,1))</f>
        <v>zero</v>
      </c>
      <c r="AK11" s="137" t="str">
        <f>IF(Table_5_UK!AB11=0,"zero",RIGHT(Table_5_UK!AB11,1))</f>
        <v>zero</v>
      </c>
      <c r="AL11" s="137" t="str">
        <f>IF(Table_5_UK!AC11=0,"zero",RIGHT(Table_5_UK!AC11,1))</f>
        <v>zero</v>
      </c>
      <c r="AM11" s="141" t="str">
        <f>IF(Table_5_UK!AD11=0,"zero",RIGHT(Table_5_UK!AD11,1))</f>
        <v>zero</v>
      </c>
      <c r="AN11" s="32" t="str">
        <f>IF(Table_6_UK!H12=0,"zero",RIGHT(Table_6_UK!H12,1))</f>
        <v>zero</v>
      </c>
      <c r="AO11" s="32" t="str">
        <f>IF(Table_6_UK!I12=0,"zero",RIGHT(Table_6_UK!I12,1))</f>
        <v>zero</v>
      </c>
      <c r="AP11" s="32" t="str">
        <f>IF(Table_6_UK!J12=0,"zero",RIGHT(Table_6_UK!J12,1))</f>
        <v>zero</v>
      </c>
      <c r="AQ11" s="15" t="str">
        <f>IF(Table_6_UK!K12=0,"zero",RIGHT(Table_6_UK!K12,1))</f>
        <v>zero</v>
      </c>
      <c r="AR11" s="147" t="str">
        <f>IF(Table_7_UK!H11=0,"zero",RIGHT(Table_7_UK!H11,1))</f>
        <v>zero</v>
      </c>
      <c r="AS11" s="14" t="str">
        <f>IF(Table_7_England!H11=0,"zero",RIGHT(Table_7_England!H11,1))</f>
        <v>zero</v>
      </c>
      <c r="AT11" s="147" t="str">
        <f>IF(Table_7_Wales!H11=0,"zero",RIGHT(Table_7_Wales!H11,1))</f>
        <v>zero</v>
      </c>
      <c r="AU11" s="148" t="str">
        <f>IF(Table_7_Scotland!H11=0,"zero",RIGHT(Table_7_Scotland!H11,1))</f>
        <v>3</v>
      </c>
      <c r="AV11" s="14"/>
      <c r="AW11" s="14" t="str">
        <f>IF(Table_8_UK!H11=0,"zero",RIGHT(Table_8_UK!H11,1))</f>
        <v>zero</v>
      </c>
      <c r="AX11" s="32" t="str">
        <f>IF(Table_8_UK!I11=0,"zero",RIGHT(Table_8_UK!I11,1))</f>
        <v>zero</v>
      </c>
      <c r="AY11" s="32" t="str">
        <f>IF(Table_8_UK!J11=0,"zero",RIGHT(Table_8_UK!J11,1))</f>
        <v>zero</v>
      </c>
      <c r="AZ11" s="32" t="str">
        <f>IF(Table_8_UK!K11=0,"zero",RIGHT(Table_8_UK!K11,1))</f>
        <v>/</v>
      </c>
      <c r="BA11" s="32" t="str">
        <f>IF(Table_8_UK!L11=0,"zero",RIGHT(Table_8_UK!L11,1))</f>
        <v>zero</v>
      </c>
      <c r="BB11" s="32" t="str">
        <f>IF(Table_8_UK!M11=0,"zero",RIGHT(Table_8_UK!M11,1))</f>
        <v>zero</v>
      </c>
      <c r="BC11" s="15" t="str">
        <f>IF(Table_8_UK!N11=0,"zero",RIGHT(Table_8_UK!N11,1))</f>
        <v>/</v>
      </c>
      <c r="BD11" s="136" t="str">
        <f>IF(Table_9_UK!I11=0,"zero",RIGHT(Table_9_UK!I11,1))</f>
        <v>zero</v>
      </c>
      <c r="BE11" s="137" t="str">
        <f>IF(Table_9_UK!J11=0,"zero",RIGHT(Table_9_UK!J11,1))</f>
        <v>zero</v>
      </c>
      <c r="BF11" s="137" t="str">
        <f>IF(Table_9_UK!K11=0,"zero",RIGHT(Table_9_UK!K11,1))</f>
        <v>zero</v>
      </c>
      <c r="BG11" s="137" t="str">
        <f>IF(Table_9_UK!L11=0,"zero",RIGHT(Table_9_UK!L11,1))</f>
        <v>zero</v>
      </c>
      <c r="BH11" s="137" t="str">
        <f>IF(Table_9_UK!M11=0,"zero",RIGHT(Table_9_UK!M11,1))</f>
        <v>zero</v>
      </c>
      <c r="BI11" s="137" t="str">
        <f>IF(Table_9_UK!N11=0,"zero",RIGHT(Table_9_UK!N11,1))</f>
        <v>zero</v>
      </c>
      <c r="BJ11" s="141" t="str">
        <f>IF(Table_9_UK!O11=0,"zero",RIGHT(Table_9_UK!O11,1))</f>
        <v>zero</v>
      </c>
    </row>
    <row r="12" spans="1:62" x14ac:dyDescent="0.25">
      <c r="C12" s="14" t="str">
        <f>IF(Table_1_UK!H12=0,"zero",RIGHT(Table_1_UK!H12,1))</f>
        <v>4</v>
      </c>
      <c r="D12" s="32" t="str">
        <f>IF(Table_1_UK!I12=0,"zero",RIGHT(Table_1_UK!I12,1))</f>
        <v>4</v>
      </c>
      <c r="E12" s="136" t="str">
        <f>IF(Table_2_UK!H12=0,"zero",RIGHT(Table_2_UK!H12,1))</f>
        <v>zero</v>
      </c>
      <c r="F12" s="137" t="str">
        <f>IF(Table_2_UK!I12=0,"zero",RIGHT(Table_2_UK!I12,1))</f>
        <v>zero</v>
      </c>
      <c r="G12" s="137" t="str">
        <f>IF(Table_2_UK!J12=0,"zero",RIGHT(Table_2_UK!J12,1))</f>
        <v>zero</v>
      </c>
      <c r="H12" s="137" t="str">
        <f>IF(Table_2_UK!K12=0,"zero",RIGHT(Table_2_UK!K12,1))</f>
        <v>zero</v>
      </c>
      <c r="I12" s="137" t="str">
        <f>IF(Table_2_UK!L12=0,"zero",RIGHT(Table_2_UK!L12,1))</f>
        <v>zero</v>
      </c>
      <c r="J12" s="137" t="str">
        <f>IF(Table_2_UK!M12=0,"zero",RIGHT(Table_2_UK!M12,1))</f>
        <v>zero</v>
      </c>
      <c r="K12" s="14" t="str">
        <f>IF(Table_3_UK!H12=0,"zero",RIGHT(Table_3_UK!H12,1))</f>
        <v>2</v>
      </c>
      <c r="L12" s="15" t="str">
        <f>IF(Table_3_UK!I12=0,"zero",RIGHT(Table_3_UK!I12,1))</f>
        <v>6</v>
      </c>
      <c r="M12" s="137" t="str">
        <f>IF(Table_3_Scotland!H12=0,"zero",RIGHT(Table_3_Scotland!H12,1))</f>
        <v>zero</v>
      </c>
      <c r="N12" s="137" t="str">
        <f>IF(Table_3_Scotland!I12=0,"zero",RIGHT(Table_3_Scotland!I12,1))</f>
        <v>zero</v>
      </c>
      <c r="O12" s="14" t="str">
        <f>IF(Table_4_UK!H12=0,"zero",RIGHT(Table_4_UK!H12,1))</f>
        <v>zero</v>
      </c>
      <c r="P12" s="15" t="str">
        <f>IF(Table_4_UK!I12=0,"zero",RIGHT(Table_4_UK!I12,1))</f>
        <v>zero</v>
      </c>
      <c r="Q12" s="137" t="str">
        <f>IF(Table_5_UK!H12=0,"zero",RIGHT(Table_5_UK!H12,1))</f>
        <v>zero</v>
      </c>
      <c r="R12" s="137" t="str">
        <f>IF(Table_5_UK!I12=0,"zero",RIGHT(Table_5_UK!I12,1))</f>
        <v>zero</v>
      </c>
      <c r="S12" s="137" t="str">
        <f>IF(Table_5_UK!J12=0,"zero",RIGHT(Table_5_UK!J12,1))</f>
        <v>zero</v>
      </c>
      <c r="T12" s="137" t="str">
        <f>IF(Table_5_UK!K12=0,"zero",RIGHT(Table_5_UK!K12,1))</f>
        <v>zero</v>
      </c>
      <c r="U12" s="137" t="str">
        <f>IF(Table_5_UK!L12=0,"zero",RIGHT(Table_5_UK!L12,1))</f>
        <v>zero</v>
      </c>
      <c r="V12" s="137" t="str">
        <f>IF(Table_5_UK!M12=0,"zero",RIGHT(Table_5_UK!M12,1))</f>
        <v>zero</v>
      </c>
      <c r="W12" s="137" t="str">
        <f>IF(Table_5_UK!N12=0,"zero",RIGHT(Table_5_UK!N12,1))</f>
        <v>zero</v>
      </c>
      <c r="X12" s="137" t="str">
        <f>IF(Table_5_UK!O12=0,"zero",RIGHT(Table_5_UK!O12,1))</f>
        <v>zero</v>
      </c>
      <c r="Y12" s="137" t="str">
        <f>IF(Table_5_UK!P12=0,"zero",RIGHT(Table_5_UK!P12,1))</f>
        <v>zero</v>
      </c>
      <c r="Z12" s="137" t="str">
        <f>IF(Table_5_UK!Q12=0,"zero",RIGHT(Table_5_UK!Q12,1))</f>
        <v>zero</v>
      </c>
      <c r="AA12" s="137" t="str">
        <f>IF(Table_5_UK!R12=0,"zero",RIGHT(Table_5_UK!R12,1))</f>
        <v>zero</v>
      </c>
      <c r="AB12" s="137" t="str">
        <f>IF(Table_5_UK!S12=0,"zero",RIGHT(Table_5_UK!S12,1))</f>
        <v>zero</v>
      </c>
      <c r="AC12" s="137" t="str">
        <f>IF(Table_5_UK!T12=0,"zero",RIGHT(Table_5_UK!T12,1))</f>
        <v>zero</v>
      </c>
      <c r="AD12" s="137" t="str">
        <f>IF(Table_5_UK!U12=0,"zero",RIGHT(Table_5_UK!U12,1))</f>
        <v>zero</v>
      </c>
      <c r="AE12" s="137" t="str">
        <f>IF(Table_5_UK!V12=0,"zero",RIGHT(Table_5_UK!V12,1))</f>
        <v>zero</v>
      </c>
      <c r="AF12" s="137" t="str">
        <f>IF(Table_5_UK!W12=0,"zero",RIGHT(Table_5_UK!W12,1))</f>
        <v>zero</v>
      </c>
      <c r="AG12" s="137" t="str">
        <f>IF(Table_5_UK!X12=0,"zero",RIGHT(Table_5_UK!X12,1))</f>
        <v>zero</v>
      </c>
      <c r="AH12" s="137" t="str">
        <f>IF(Table_5_UK!Y12=0,"zero",RIGHT(Table_5_UK!Y12,1))</f>
        <v>zero</v>
      </c>
      <c r="AI12" s="137" t="str">
        <f>IF(Table_5_UK!Z12=0,"zero",RIGHT(Table_5_UK!Z12,1))</f>
        <v>zero</v>
      </c>
      <c r="AJ12" s="137" t="str">
        <f>IF(Table_5_UK!AA12=0,"zero",RIGHT(Table_5_UK!AA12,1))</f>
        <v>zero</v>
      </c>
      <c r="AK12" s="137" t="str">
        <f>IF(Table_5_UK!AB12=0,"zero",RIGHT(Table_5_UK!AB12,1))</f>
        <v>zero</v>
      </c>
      <c r="AL12" s="137" t="str">
        <f>IF(Table_5_UK!AC12=0,"zero",RIGHT(Table_5_UK!AC12,1))</f>
        <v>zero</v>
      </c>
      <c r="AM12" s="141" t="str">
        <f>IF(Table_5_UK!AD12=0,"zero",RIGHT(Table_5_UK!AD12,1))</f>
        <v>zero</v>
      </c>
      <c r="AN12" s="32" t="str">
        <f>IF(Table_6_UK!H13=0,"zero",RIGHT(Table_6_UK!H13,1))</f>
        <v>zero</v>
      </c>
      <c r="AO12" s="32" t="str">
        <f>IF(Table_6_UK!I13=0,"zero",RIGHT(Table_6_UK!I13,1))</f>
        <v>zero</v>
      </c>
      <c r="AP12" s="32" t="str">
        <f>IF(Table_6_UK!J13=0,"zero",RIGHT(Table_6_UK!J13,1))</f>
        <v>zero</v>
      </c>
      <c r="AQ12" s="15" t="str">
        <f>IF(Table_6_UK!K13=0,"zero",RIGHT(Table_6_UK!K13,1))</f>
        <v>zero</v>
      </c>
      <c r="AR12" s="147" t="str">
        <f>IF(Table_7_UK!H12=0,"zero",RIGHT(Table_7_UK!H12,1))</f>
        <v>2</v>
      </c>
      <c r="AS12" s="151" t="str">
        <f>IF(Table_7_England!H12=0,"zero",RIGHT(Table_7_England!H12,1))</f>
        <v>zero</v>
      </c>
      <c r="AT12" s="147" t="str">
        <f>IF(Table_7_Wales!H12=0,"zero",RIGHT(Table_7_Wales!H12,1))</f>
        <v>zero</v>
      </c>
      <c r="AU12" s="148" t="str">
        <f>IF(Table_7_Scotland!H12=0,"zero",RIGHT(Table_7_Scotland!H12,1))</f>
        <v>zero</v>
      </c>
      <c r="AV12" s="14"/>
      <c r="AW12" s="14" t="str">
        <f>IF(Table_8_UK!H12=0,"zero",RIGHT(Table_8_UK!H12,1))</f>
        <v>zero</v>
      </c>
      <c r="AX12" s="32" t="str">
        <f>IF(Table_8_UK!I12=0,"zero",RIGHT(Table_8_UK!I12,1))</f>
        <v>zero</v>
      </c>
      <c r="AY12" s="32" t="str">
        <f>IF(Table_8_UK!J12=0,"zero",RIGHT(Table_8_UK!J12,1))</f>
        <v>zero</v>
      </c>
      <c r="AZ12" s="32" t="str">
        <f>IF(Table_8_UK!K12=0,"zero",RIGHT(Table_8_UK!K12,1))</f>
        <v>/</v>
      </c>
      <c r="BA12" s="32" t="str">
        <f>IF(Table_8_UK!L12=0,"zero",RIGHT(Table_8_UK!L12,1))</f>
        <v>zero</v>
      </c>
      <c r="BB12" s="32" t="str">
        <f>IF(Table_8_UK!M12=0,"zero",RIGHT(Table_8_UK!M12,1))</f>
        <v>zero</v>
      </c>
      <c r="BC12" s="15" t="str">
        <f>IF(Table_8_UK!N12=0,"zero",RIGHT(Table_8_UK!N12,1))</f>
        <v>/</v>
      </c>
      <c r="BD12" s="136" t="str">
        <f>IF(Table_9_UK!I12=0,"zero",RIGHT(Table_9_UK!I12,1))</f>
        <v>zero</v>
      </c>
      <c r="BE12" s="137" t="str">
        <f>IF(Table_9_UK!J12=0,"zero",RIGHT(Table_9_UK!J12,1))</f>
        <v>zero</v>
      </c>
      <c r="BF12" s="137" t="str">
        <f>IF(Table_9_UK!K12=0,"zero",RIGHT(Table_9_UK!K12,1))</f>
        <v>zero</v>
      </c>
      <c r="BG12" s="137" t="str">
        <f>IF(Table_9_UK!L12=0,"zero",RIGHT(Table_9_UK!L12,1))</f>
        <v>zero</v>
      </c>
      <c r="BH12" s="137" t="str">
        <f>IF(Table_9_UK!M12=0,"zero",RIGHT(Table_9_UK!M12,1))</f>
        <v>zero</v>
      </c>
      <c r="BI12" s="137" t="str">
        <f>IF(Table_9_UK!N12=0,"zero",RIGHT(Table_9_UK!N12,1))</f>
        <v>zero</v>
      </c>
      <c r="BJ12" s="141" t="str">
        <f>IF(Table_9_UK!O12=0,"zero",RIGHT(Table_9_UK!O12,1))</f>
        <v>zero</v>
      </c>
    </row>
    <row r="13" spans="1:62" x14ac:dyDescent="0.25">
      <c r="C13" s="14" t="str">
        <f>IF(Table_1_UK!H13=0,"zero",RIGHT(Table_1_UK!H13,1))</f>
        <v>5</v>
      </c>
      <c r="D13" s="32" t="str">
        <f>IF(Table_1_UK!I13=0,"zero",RIGHT(Table_1_UK!I13,1))</f>
        <v>2</v>
      </c>
      <c r="E13" s="136" t="str">
        <f>IF(Table_2_UK!H13=0,"zero",RIGHT(Table_2_UK!H13,1))</f>
        <v>2</v>
      </c>
      <c r="F13" s="137" t="str">
        <f>IF(Table_2_UK!I13=0,"zero",RIGHT(Table_2_UK!I13,1))</f>
        <v>9</v>
      </c>
      <c r="G13" s="137" t="str">
        <f>IF(Table_2_UK!J13=0,"zero",RIGHT(Table_2_UK!J13,1))</f>
        <v>6</v>
      </c>
      <c r="H13" s="137" t="str">
        <f>IF(Table_2_UK!K13=0,"zero",RIGHT(Table_2_UK!K13,1))</f>
        <v>1</v>
      </c>
      <c r="I13" s="137" t="str">
        <f>IF(Table_2_UK!L13=0,"zero",RIGHT(Table_2_UK!L13,1))</f>
        <v>8</v>
      </c>
      <c r="J13" s="137" t="str">
        <f>IF(Table_2_UK!M13=0,"zero",RIGHT(Table_2_UK!M13,1))</f>
        <v>zero</v>
      </c>
      <c r="K13" s="14" t="str">
        <f>IF(Table_3_UK!H13=0,"zero",RIGHT(Table_3_UK!H13,1))</f>
        <v>zero</v>
      </c>
      <c r="L13" s="15" t="str">
        <f>IF(Table_3_UK!I13=0,"zero",RIGHT(Table_3_UK!I13,1))</f>
        <v>zero</v>
      </c>
      <c r="M13" s="137" t="str">
        <f>IF(Table_3_Scotland!H13=0,"zero",RIGHT(Table_3_Scotland!H13,1))</f>
        <v>zero</v>
      </c>
      <c r="N13" s="137" t="str">
        <f>IF(Table_3_Scotland!I13=0,"zero",RIGHT(Table_3_Scotland!I13,1))</f>
        <v>zero</v>
      </c>
      <c r="O13" s="14" t="str">
        <f>IF(Table_4_UK!H13=0,"zero",RIGHT(Table_4_UK!H13,1))</f>
        <v>5</v>
      </c>
      <c r="P13" s="15" t="str">
        <f>IF(Table_4_UK!I13=0,"zero",RIGHT(Table_4_UK!I13,1))</f>
        <v>0</v>
      </c>
      <c r="Q13" s="137" t="str">
        <f>IF(Table_5_UK!H13=0,"zero",RIGHT(Table_5_UK!H13,1))</f>
        <v>zero</v>
      </c>
      <c r="R13" s="137" t="str">
        <f>IF(Table_5_UK!I13=0,"zero",RIGHT(Table_5_UK!I13,1))</f>
        <v>zero</v>
      </c>
      <c r="S13" s="137" t="str">
        <f>IF(Table_5_UK!J13=0,"zero",RIGHT(Table_5_UK!J13,1))</f>
        <v>zero</v>
      </c>
      <c r="T13" s="137" t="str">
        <f>IF(Table_5_UK!K13=0,"zero",RIGHT(Table_5_UK!K13,1))</f>
        <v>zero</v>
      </c>
      <c r="U13" s="137" t="str">
        <f>IF(Table_5_UK!L13=0,"zero",RIGHT(Table_5_UK!L13,1))</f>
        <v>zero</v>
      </c>
      <c r="V13" s="137" t="str">
        <f>IF(Table_5_UK!M13=0,"zero",RIGHT(Table_5_UK!M13,1))</f>
        <v>zero</v>
      </c>
      <c r="W13" s="137" t="str">
        <f>IF(Table_5_UK!N13=0,"zero",RIGHT(Table_5_UK!N13,1))</f>
        <v>zero</v>
      </c>
      <c r="X13" s="137" t="str">
        <f>IF(Table_5_UK!O13=0,"zero",RIGHT(Table_5_UK!O13,1))</f>
        <v>zero</v>
      </c>
      <c r="Y13" s="137" t="str">
        <f>IF(Table_5_UK!P13=0,"zero",RIGHT(Table_5_UK!P13,1))</f>
        <v>zero</v>
      </c>
      <c r="Z13" s="137" t="str">
        <f>IF(Table_5_UK!Q13=0,"zero",RIGHT(Table_5_UK!Q13,1))</f>
        <v>zero</v>
      </c>
      <c r="AA13" s="137" t="str">
        <f>IF(Table_5_UK!R13=0,"zero",RIGHT(Table_5_UK!R13,1))</f>
        <v>zero</v>
      </c>
      <c r="AB13" s="137" t="str">
        <f>IF(Table_5_UK!S13=0,"zero",RIGHT(Table_5_UK!S13,1))</f>
        <v>zero</v>
      </c>
      <c r="AC13" s="137" t="str">
        <f>IF(Table_5_UK!T13=0,"zero",RIGHT(Table_5_UK!T13,1))</f>
        <v>zero</v>
      </c>
      <c r="AD13" s="137" t="str">
        <f>IF(Table_5_UK!U13=0,"zero",RIGHT(Table_5_UK!U13,1))</f>
        <v>zero</v>
      </c>
      <c r="AE13" s="137" t="str">
        <f>IF(Table_5_UK!V13=0,"zero",RIGHT(Table_5_UK!V13,1))</f>
        <v>zero</v>
      </c>
      <c r="AF13" s="137" t="str">
        <f>IF(Table_5_UK!W13=0,"zero",RIGHT(Table_5_UK!W13,1))</f>
        <v>zero</v>
      </c>
      <c r="AG13" s="137" t="str">
        <f>IF(Table_5_UK!X13=0,"zero",RIGHT(Table_5_UK!X13,1))</f>
        <v>zero</v>
      </c>
      <c r="AH13" s="137" t="str">
        <f>IF(Table_5_UK!Y13=0,"zero",RIGHT(Table_5_UK!Y13,1))</f>
        <v>zero</v>
      </c>
      <c r="AI13" s="137" t="str">
        <f>IF(Table_5_UK!Z13=0,"zero",RIGHT(Table_5_UK!Z13,1))</f>
        <v>zero</v>
      </c>
      <c r="AJ13" s="137" t="str">
        <f>IF(Table_5_UK!AA13=0,"zero",RIGHT(Table_5_UK!AA13,1))</f>
        <v>zero</v>
      </c>
      <c r="AK13" s="137" t="str">
        <f>IF(Table_5_UK!AB13=0,"zero",RIGHT(Table_5_UK!AB13,1))</f>
        <v>zero</v>
      </c>
      <c r="AL13" s="137" t="str">
        <f>IF(Table_5_UK!AC13=0,"zero",RIGHT(Table_5_UK!AC13,1))</f>
        <v>zero</v>
      </c>
      <c r="AM13" s="141" t="str">
        <f>IF(Table_5_UK!AD13=0,"zero",RIGHT(Table_5_UK!AD13,1))</f>
        <v>zero</v>
      </c>
      <c r="AN13" s="32" t="str">
        <f>IF(Table_6_UK!H14=0,"zero",RIGHT(Table_6_UK!H14,1))</f>
        <v>zero</v>
      </c>
      <c r="AO13" s="32" t="str">
        <f>IF(Table_6_UK!I14=0,"zero",RIGHT(Table_6_UK!I14,1))</f>
        <v>zero</v>
      </c>
      <c r="AP13" s="32" t="str">
        <f>IF(Table_6_UK!J14=0,"zero",RIGHT(Table_6_UK!J14,1))</f>
        <v>zero</v>
      </c>
      <c r="AQ13" s="15" t="str">
        <f>IF(Table_6_UK!K14=0,"zero",RIGHT(Table_6_UK!K14,1))</f>
        <v>zero</v>
      </c>
      <c r="AR13" s="147" t="str">
        <f>IF(Table_7_UK!H13=0,"zero",RIGHT(Table_7_UK!H13,1))</f>
        <v>7</v>
      </c>
      <c r="AS13" s="14"/>
      <c r="AT13" s="147" t="str">
        <f>IF(Table_7_Wales!H13=0,"zero",RIGHT(Table_7_Wales!H13,1))</f>
        <v>zero</v>
      </c>
      <c r="AU13" s="151" t="str">
        <f>IF(Table_7_Scotland!H13=0,"zero",RIGHT(Table_7_Scotland!H13,1))</f>
        <v>4</v>
      </c>
      <c r="AW13" s="14" t="str">
        <f>IF(Table_8_UK!H13=0,"zero",RIGHT(Table_8_UK!H13,1))</f>
        <v>zero</v>
      </c>
      <c r="AX13" s="32" t="str">
        <f>IF(Table_8_UK!I13=0,"zero",RIGHT(Table_8_UK!I13,1))</f>
        <v>zero</v>
      </c>
      <c r="AY13" s="32" t="str">
        <f>IF(Table_8_UK!J13=0,"zero",RIGHT(Table_8_UK!J13,1))</f>
        <v>zero</v>
      </c>
      <c r="AZ13" s="32" t="str">
        <f>IF(Table_8_UK!K13=0,"zero",RIGHT(Table_8_UK!K13,1))</f>
        <v>/</v>
      </c>
      <c r="BA13" s="32" t="str">
        <f>IF(Table_8_UK!L13=0,"zero",RIGHT(Table_8_UK!L13,1))</f>
        <v>zero</v>
      </c>
      <c r="BB13" s="32" t="str">
        <f>IF(Table_8_UK!M13=0,"zero",RIGHT(Table_8_UK!M13,1))</f>
        <v>zero</v>
      </c>
      <c r="BC13" s="15" t="str">
        <f>IF(Table_8_UK!N13=0,"zero",RIGHT(Table_8_UK!N13,1))</f>
        <v>/</v>
      </c>
      <c r="BD13" s="136" t="str">
        <f>IF(Table_9_UK!I13=0,"zero",RIGHT(Table_9_UK!I13,1))</f>
        <v>zero</v>
      </c>
      <c r="BE13" s="137" t="str">
        <f>IF(Table_9_UK!J13=0,"zero",RIGHT(Table_9_UK!J13,1))</f>
        <v>zero</v>
      </c>
      <c r="BF13" s="137" t="str">
        <f>IF(Table_9_UK!K13=0,"zero",RIGHT(Table_9_UK!K13,1))</f>
        <v>zero</v>
      </c>
      <c r="BG13" s="137" t="str">
        <f>IF(Table_9_UK!L13=0,"zero",RIGHT(Table_9_UK!L13,1))</f>
        <v>zero</v>
      </c>
      <c r="BH13" s="137" t="str">
        <f>IF(Table_9_UK!M13=0,"zero",RIGHT(Table_9_UK!M13,1))</f>
        <v>zero</v>
      </c>
      <c r="BI13" s="137" t="str">
        <f>IF(Table_9_UK!N13=0,"zero",RIGHT(Table_9_UK!N13,1))</f>
        <v>zero</v>
      </c>
      <c r="BJ13" s="141" t="str">
        <f>IF(Table_9_UK!O13=0,"zero",RIGHT(Table_9_UK!O13,1))</f>
        <v>zero</v>
      </c>
    </row>
    <row r="14" spans="1:62" x14ac:dyDescent="0.25">
      <c r="C14" s="14" t="str">
        <f>IF(Table_1_UK!H14=0,"zero",RIGHT(Table_1_UK!H14,1))</f>
        <v>zero</v>
      </c>
      <c r="D14" s="32" t="str">
        <f>IF(Table_1_UK!I14=0,"zero",RIGHT(Table_1_UK!I14,1))</f>
        <v>zero</v>
      </c>
      <c r="E14" s="136" t="str">
        <f>IF(Table_2_UK!H14=0,"zero",RIGHT(Table_2_UK!H14,1))</f>
        <v>zero</v>
      </c>
      <c r="F14" s="137" t="str">
        <f>IF(Table_2_UK!I14=0,"zero",RIGHT(Table_2_UK!I14,1))</f>
        <v>zero</v>
      </c>
      <c r="G14" s="137" t="str">
        <f>IF(Table_2_UK!J14=0,"zero",RIGHT(Table_2_UK!J14,1))</f>
        <v>zero</v>
      </c>
      <c r="H14" s="137" t="str">
        <f>IF(Table_2_UK!K14=0,"zero",RIGHT(Table_2_UK!K14,1))</f>
        <v>zero</v>
      </c>
      <c r="I14" s="137" t="str">
        <f>IF(Table_2_UK!L14=0,"zero",RIGHT(Table_2_UK!L14,1))</f>
        <v>zero</v>
      </c>
      <c r="J14" s="137" t="str">
        <f>IF(Table_2_UK!M14=0,"zero",RIGHT(Table_2_UK!M14,1))</f>
        <v>zero</v>
      </c>
      <c r="K14" s="14" t="str">
        <f>IF(Table_3_UK!H14=0,"zero",RIGHT(Table_3_UK!H14,1))</f>
        <v>zero</v>
      </c>
      <c r="L14" s="15" t="str">
        <f>IF(Table_3_UK!I14=0,"zero",RIGHT(Table_3_UK!I14,1))</f>
        <v>zero</v>
      </c>
      <c r="M14" s="137" t="str">
        <f>IF(Table_3_Scotland!H14=0,"zero",RIGHT(Table_3_Scotland!H14,1))</f>
        <v>zero</v>
      </c>
      <c r="N14" s="137" t="str">
        <f>IF(Table_3_Scotland!I14=0,"zero",RIGHT(Table_3_Scotland!I14,1))</f>
        <v>zero</v>
      </c>
      <c r="O14" s="14" t="str">
        <f>IF(Table_4_UK!H14=0,"zero",RIGHT(Table_4_UK!H14,1))</f>
        <v>6</v>
      </c>
      <c r="P14" s="15" t="str">
        <f>IF(Table_4_UK!I14=0,"zero",RIGHT(Table_4_UK!I14,1))</f>
        <v>9</v>
      </c>
      <c r="Q14" s="137" t="str">
        <f>IF(Table_5_UK!H14=0,"zero",RIGHT(Table_5_UK!H14,1))</f>
        <v>9</v>
      </c>
      <c r="R14" s="137" t="str">
        <f>IF(Table_5_UK!I14=0,"zero",RIGHT(Table_5_UK!I14,1))</f>
        <v>8</v>
      </c>
      <c r="S14" s="137" t="str">
        <f>IF(Table_5_UK!J14=0,"zero",RIGHT(Table_5_UK!J14,1))</f>
        <v>0</v>
      </c>
      <c r="T14" s="137" t="str">
        <f>IF(Table_5_UK!K14=0,"zero",RIGHT(Table_5_UK!K14,1))</f>
        <v>2</v>
      </c>
      <c r="U14" s="137" t="str">
        <f>IF(Table_5_UK!L14=0,"zero",RIGHT(Table_5_UK!L14,1))</f>
        <v>zero</v>
      </c>
      <c r="V14" s="137" t="str">
        <f>IF(Table_5_UK!M14=0,"zero",RIGHT(Table_5_UK!M14,1))</f>
        <v>zero</v>
      </c>
      <c r="W14" s="137" t="str">
        <f>IF(Table_5_UK!N14=0,"zero",RIGHT(Table_5_UK!N14,1))</f>
        <v>zero</v>
      </c>
      <c r="X14" s="137" t="str">
        <f>IF(Table_5_UK!O14=0,"zero",RIGHT(Table_5_UK!O14,1))</f>
        <v>zero</v>
      </c>
      <c r="Y14" s="137" t="str">
        <f>IF(Table_5_UK!P14=0,"zero",RIGHT(Table_5_UK!P14,1))</f>
        <v>9</v>
      </c>
      <c r="Z14" s="137" t="str">
        <f>IF(Table_5_UK!Q14=0,"zero",RIGHT(Table_5_UK!Q14,1))</f>
        <v>2</v>
      </c>
      <c r="AA14" s="137" t="str">
        <f>IF(Table_5_UK!R14=0,"zero",RIGHT(Table_5_UK!R14,1))</f>
        <v>zero</v>
      </c>
      <c r="AB14" s="137" t="str">
        <f>IF(Table_5_UK!S14=0,"zero",RIGHT(Table_5_UK!S14,1))</f>
        <v>5</v>
      </c>
      <c r="AC14" s="137" t="str">
        <f>IF(Table_5_UK!T14=0,"zero",RIGHT(Table_5_UK!T14,1))</f>
        <v>zero</v>
      </c>
      <c r="AD14" s="137" t="str">
        <f>IF(Table_5_UK!U14=0,"zero",RIGHT(Table_5_UK!U14,1))</f>
        <v>2</v>
      </c>
      <c r="AE14" s="137" t="str">
        <f>IF(Table_5_UK!V14=0,"zero",RIGHT(Table_5_UK!V14,1))</f>
        <v>8</v>
      </c>
      <c r="AF14" s="137" t="str">
        <f>IF(Table_5_UK!W14=0,"zero",RIGHT(Table_5_UK!W14,1))</f>
        <v>4</v>
      </c>
      <c r="AG14" s="137" t="str">
        <f>IF(Table_5_UK!X14=0,"zero",RIGHT(Table_5_UK!X14,1))</f>
        <v>zero</v>
      </c>
      <c r="AH14" s="137" t="str">
        <f>IF(Table_5_UK!Y14=0,"zero",RIGHT(Table_5_UK!Y14,1))</f>
        <v>zero</v>
      </c>
      <c r="AI14" s="137" t="str">
        <f>IF(Table_5_UK!Z14=0,"zero",RIGHT(Table_5_UK!Z14,1))</f>
        <v>7</v>
      </c>
      <c r="AJ14" s="137" t="str">
        <f>IF(Table_5_UK!AA14=0,"zero",RIGHT(Table_5_UK!AA14,1))</f>
        <v>4</v>
      </c>
      <c r="AK14" s="137" t="str">
        <f>IF(Table_5_UK!AB14=0,"zero",RIGHT(Table_5_UK!AB14,1))</f>
        <v>5</v>
      </c>
      <c r="AL14" s="137" t="str">
        <f>IF(Table_5_UK!AC14=0,"zero",RIGHT(Table_5_UK!AC14,1))</f>
        <v>2</v>
      </c>
      <c r="AM14" s="141" t="str">
        <f>IF(Table_5_UK!AD14=0,"zero",RIGHT(Table_5_UK!AD14,1))</f>
        <v>8</v>
      </c>
      <c r="AN14" s="32" t="str">
        <f>IF(Table_6_UK!H15=0,"zero",RIGHT(Table_6_UK!H15,1))</f>
        <v>zero</v>
      </c>
      <c r="AO14" s="32" t="str">
        <f>IF(Table_6_UK!I15=0,"zero",RIGHT(Table_6_UK!I15,1))</f>
        <v>zero</v>
      </c>
      <c r="AP14" s="32" t="str">
        <f>IF(Table_6_UK!J15=0,"zero",RIGHT(Table_6_UK!J15,1))</f>
        <v>zero</v>
      </c>
      <c r="AQ14" s="15" t="str">
        <f>IF(Table_6_UK!K15=0,"zero",RIGHT(Table_6_UK!K15,1))</f>
        <v>zero</v>
      </c>
      <c r="AR14" s="147" t="str">
        <f>IF(Table_7_UK!H14=0,"zero",RIGHT(Table_7_UK!H14,1))</f>
        <v>3</v>
      </c>
      <c r="AT14" s="147" t="str">
        <f>IF(Table_7_Wales!H14=0,"zero",RIGHT(Table_7_Wales!H14,1))</f>
        <v>zero</v>
      </c>
      <c r="AW14" s="14" t="str">
        <f>IF(Table_8_UK!H14=0,"zero",RIGHT(Table_8_UK!H14,1))</f>
        <v>3</v>
      </c>
      <c r="AX14" s="32" t="str">
        <f>IF(Table_8_UK!I14=0,"zero",RIGHT(Table_8_UK!I14,1))</f>
        <v>0</v>
      </c>
      <c r="AY14" s="32" t="str">
        <f>IF(Table_8_UK!J14=0,"zero",RIGHT(Table_8_UK!J14,1))</f>
        <v>3</v>
      </c>
      <c r="AZ14" s="32" t="str">
        <f>IF(Table_8_UK!K14=0,"zero",RIGHT(Table_8_UK!K14,1))</f>
        <v>/</v>
      </c>
      <c r="BA14" s="32" t="str">
        <f>IF(Table_8_UK!L14=0,"zero",RIGHT(Table_8_UK!L14,1))</f>
        <v>9</v>
      </c>
      <c r="BB14" s="32" t="str">
        <f>IF(Table_8_UK!M14=0,"zero",RIGHT(Table_8_UK!M14,1))</f>
        <v>3</v>
      </c>
      <c r="BC14" s="15" t="str">
        <f>IF(Table_8_UK!N14=0,"zero",RIGHT(Table_8_UK!N14,1))</f>
        <v>/</v>
      </c>
      <c r="BD14" s="136" t="str">
        <f>IF(Table_9_UK!I14=0,"zero",RIGHT(Table_9_UK!I14,1))</f>
        <v>8</v>
      </c>
      <c r="BE14" s="137" t="str">
        <f>IF(Table_9_UK!J14=0,"zero",RIGHT(Table_9_UK!J14,1))</f>
        <v>3</v>
      </c>
      <c r="BF14" s="137" t="str">
        <f>IF(Table_9_UK!K14=0,"zero",RIGHT(Table_9_UK!K14,1))</f>
        <v>6</v>
      </c>
      <c r="BG14" s="137" t="str">
        <f>IF(Table_9_UK!L14=0,"zero",RIGHT(Table_9_UK!L14,1))</f>
        <v>9</v>
      </c>
      <c r="BH14" s="137" t="str">
        <f>IF(Table_9_UK!M14=0,"zero",RIGHT(Table_9_UK!M14,1))</f>
        <v>zero</v>
      </c>
      <c r="BI14" s="137" t="str">
        <f>IF(Table_9_UK!N14=0,"zero",RIGHT(Table_9_UK!N14,1))</f>
        <v>zero</v>
      </c>
      <c r="BJ14" s="141" t="str">
        <f>IF(Table_9_UK!O14=0,"zero",RIGHT(Table_9_UK!O14,1))</f>
        <v>0</v>
      </c>
    </row>
    <row r="15" spans="1:62" x14ac:dyDescent="0.25">
      <c r="C15" s="14" t="str">
        <f>IF(Table_1_UK!H15=0,"zero",RIGHT(Table_1_UK!H15,1))</f>
        <v>zero</v>
      </c>
      <c r="D15" s="32" t="str">
        <f>IF(Table_1_UK!I15=0,"zero",RIGHT(Table_1_UK!I15,1))</f>
        <v>zero</v>
      </c>
      <c r="E15" s="136" t="str">
        <f>IF(Table_2_UK!H15=0,"zero",RIGHT(Table_2_UK!H15,1))</f>
        <v>9</v>
      </c>
      <c r="F15" s="137" t="str">
        <f>IF(Table_2_UK!I15=0,"zero",RIGHT(Table_2_UK!I15,1))</f>
        <v>5</v>
      </c>
      <c r="G15" s="137" t="str">
        <f>IF(Table_2_UK!J15=0,"zero",RIGHT(Table_2_UK!J15,1))</f>
        <v>4</v>
      </c>
      <c r="H15" s="137" t="str">
        <f>IF(Table_2_UK!K15=0,"zero",RIGHT(Table_2_UK!K15,1))</f>
        <v>7</v>
      </c>
      <c r="I15" s="137" t="str">
        <f>IF(Table_2_UK!L15=0,"zero",RIGHT(Table_2_UK!L15,1))</f>
        <v>5</v>
      </c>
      <c r="J15" s="137" t="str">
        <f>IF(Table_2_UK!M15=0,"zero",RIGHT(Table_2_UK!M15,1))</f>
        <v>zero</v>
      </c>
      <c r="K15" s="14" t="str">
        <f>IF(Table_3_UK!H15=0,"zero",RIGHT(Table_3_UK!H15,1))</f>
        <v>7</v>
      </c>
      <c r="L15" s="15" t="str">
        <f>IF(Table_3_UK!I15=0,"zero",RIGHT(Table_3_UK!I15,1))</f>
        <v>6</v>
      </c>
      <c r="M15" s="137" t="str">
        <f>IF(Table_3_Scotland!H15=0,"zero",RIGHT(Table_3_Scotland!H15,1))</f>
        <v>zero</v>
      </c>
      <c r="N15" s="137" t="str">
        <f>IF(Table_3_Scotland!I15=0,"zero",RIGHT(Table_3_Scotland!I15,1))</f>
        <v>zero</v>
      </c>
      <c r="O15" s="14" t="str">
        <f>IF(Table_4_UK!H15=0,"zero",RIGHT(Table_4_UK!H15,1))</f>
        <v>9</v>
      </c>
      <c r="P15" s="15" t="str">
        <f>IF(Table_4_UK!I15=0,"zero",RIGHT(Table_4_UK!I15,1))</f>
        <v>0</v>
      </c>
      <c r="Q15" s="137" t="str">
        <f>IF(Table_5_UK!H15=0,"zero",RIGHT(Table_5_UK!H15,1))</f>
        <v>zero</v>
      </c>
      <c r="R15" s="137" t="str">
        <f>IF(Table_5_UK!I15=0,"zero",RIGHT(Table_5_UK!I15,1))</f>
        <v>zero</v>
      </c>
      <c r="S15" s="137" t="str">
        <f>IF(Table_5_UK!J15=0,"zero",RIGHT(Table_5_UK!J15,1))</f>
        <v>zero</v>
      </c>
      <c r="T15" s="137" t="str">
        <f>IF(Table_5_UK!K15=0,"zero",RIGHT(Table_5_UK!K15,1))</f>
        <v>zero</v>
      </c>
      <c r="U15" s="137" t="str">
        <f>IF(Table_5_UK!L15=0,"zero",RIGHT(Table_5_UK!L15,1))</f>
        <v>zero</v>
      </c>
      <c r="V15" s="137" t="str">
        <f>IF(Table_5_UK!M15=0,"zero",RIGHT(Table_5_UK!M15,1))</f>
        <v>zero</v>
      </c>
      <c r="W15" s="137" t="str">
        <f>IF(Table_5_UK!N15=0,"zero",RIGHT(Table_5_UK!N15,1))</f>
        <v>zero</v>
      </c>
      <c r="X15" s="137" t="str">
        <f>IF(Table_5_UK!O15=0,"zero",RIGHT(Table_5_UK!O15,1))</f>
        <v>zero</v>
      </c>
      <c r="Y15" s="137" t="str">
        <f>IF(Table_5_UK!P15=0,"zero",RIGHT(Table_5_UK!P15,1))</f>
        <v>zero</v>
      </c>
      <c r="Z15" s="137" t="str">
        <f>IF(Table_5_UK!Q15=0,"zero",RIGHT(Table_5_UK!Q15,1))</f>
        <v>zero</v>
      </c>
      <c r="AA15" s="137" t="str">
        <f>IF(Table_5_UK!R15=0,"zero",RIGHT(Table_5_UK!R15,1))</f>
        <v>zero</v>
      </c>
      <c r="AB15" s="137" t="str">
        <f>IF(Table_5_UK!S15=0,"zero",RIGHT(Table_5_UK!S15,1))</f>
        <v>zero</v>
      </c>
      <c r="AC15" s="137" t="str">
        <f>IF(Table_5_UK!T15=0,"zero",RIGHT(Table_5_UK!T15,1))</f>
        <v>zero</v>
      </c>
      <c r="AD15" s="137" t="str">
        <f>IF(Table_5_UK!U15=0,"zero",RIGHT(Table_5_UK!U15,1))</f>
        <v>zero</v>
      </c>
      <c r="AE15" s="137" t="str">
        <f>IF(Table_5_UK!V15=0,"zero",RIGHT(Table_5_UK!V15,1))</f>
        <v>zero</v>
      </c>
      <c r="AF15" s="137" t="str">
        <f>IF(Table_5_UK!W15=0,"zero",RIGHT(Table_5_UK!W15,1))</f>
        <v>zero</v>
      </c>
      <c r="AG15" s="137" t="str">
        <f>IF(Table_5_UK!X15=0,"zero",RIGHT(Table_5_UK!X15,1))</f>
        <v>zero</v>
      </c>
      <c r="AH15" s="137" t="str">
        <f>IF(Table_5_UK!Y15=0,"zero",RIGHT(Table_5_UK!Y15,1))</f>
        <v>zero</v>
      </c>
      <c r="AI15" s="137" t="str">
        <f>IF(Table_5_UK!Z15=0,"zero",RIGHT(Table_5_UK!Z15,1))</f>
        <v>zero</v>
      </c>
      <c r="AJ15" s="137" t="str">
        <f>IF(Table_5_UK!AA15=0,"zero",RIGHT(Table_5_UK!AA15,1))</f>
        <v>zero</v>
      </c>
      <c r="AK15" s="137" t="str">
        <f>IF(Table_5_UK!AB15=0,"zero",RIGHT(Table_5_UK!AB15,1))</f>
        <v>zero</v>
      </c>
      <c r="AL15" s="137" t="str">
        <f>IF(Table_5_UK!AC15=0,"zero",RIGHT(Table_5_UK!AC15,1))</f>
        <v>zero</v>
      </c>
      <c r="AM15" s="141" t="str">
        <f>IF(Table_5_UK!AD15=0,"zero",RIGHT(Table_5_UK!AD15,1))</f>
        <v>zero</v>
      </c>
      <c r="AN15" s="32" t="str">
        <f>IF(Table_6_UK!H16=0,"zero",RIGHT(Table_6_UK!H16,1))</f>
        <v>zero</v>
      </c>
      <c r="AO15" s="32" t="str">
        <f>IF(Table_6_UK!I16=0,"zero",RIGHT(Table_6_UK!I16,1))</f>
        <v>zero</v>
      </c>
      <c r="AP15" s="32" t="str">
        <f>IF(Table_6_UK!J16=0,"zero",RIGHT(Table_6_UK!J16,1))</f>
        <v>zero</v>
      </c>
      <c r="AQ15" s="15" t="str">
        <f>IF(Table_6_UK!K16=0,"zero",RIGHT(Table_6_UK!K16,1))</f>
        <v>zero</v>
      </c>
      <c r="AR15" s="147" t="str">
        <f>IF(Table_7_UK!H15=0,"zero",RIGHT(Table_7_UK!H15,1))</f>
        <v>1</v>
      </c>
      <c r="AT15" s="150" t="str">
        <f>IF(Table_7_Wales!H15=0,"zero",RIGHT(Table_7_Wales!H15,1))</f>
        <v>zero</v>
      </c>
      <c r="AW15" s="14" t="str">
        <f>IF(Table_8_UK!H15=0,"zero",RIGHT(Table_8_UK!H15,1))</f>
        <v>zero</v>
      </c>
      <c r="AX15" s="32" t="str">
        <f>IF(Table_8_UK!I15=0,"zero",RIGHT(Table_8_UK!I15,1))</f>
        <v>zero</v>
      </c>
      <c r="AY15" s="32" t="str">
        <f>IF(Table_8_UK!J15=0,"zero",RIGHT(Table_8_UK!J15,1))</f>
        <v>zero</v>
      </c>
      <c r="AZ15" s="32" t="str">
        <f>IF(Table_8_UK!K15=0,"zero",RIGHT(Table_8_UK!K15,1))</f>
        <v>/</v>
      </c>
      <c r="BA15" s="32" t="str">
        <f>IF(Table_8_UK!L15=0,"zero",RIGHT(Table_8_UK!L15,1))</f>
        <v>zero</v>
      </c>
      <c r="BB15" s="32" t="str">
        <f>IF(Table_8_UK!M15=0,"zero",RIGHT(Table_8_UK!M15,1))</f>
        <v>zero</v>
      </c>
      <c r="BC15" s="15" t="str">
        <f>IF(Table_8_UK!N15=0,"zero",RIGHT(Table_8_UK!N15,1))</f>
        <v>/</v>
      </c>
      <c r="BD15" s="136" t="str">
        <f>IF(Table_9_UK!I15=0,"zero",RIGHT(Table_9_UK!I15,1))</f>
        <v>zero</v>
      </c>
      <c r="BE15" s="137" t="str">
        <f>IF(Table_9_UK!J15=0,"zero",RIGHT(Table_9_UK!J15,1))</f>
        <v>zero</v>
      </c>
      <c r="BF15" s="137" t="str">
        <f>IF(Table_9_UK!K15=0,"zero",RIGHT(Table_9_UK!K15,1))</f>
        <v>7</v>
      </c>
      <c r="BG15" s="137" t="str">
        <f>IF(Table_9_UK!L15=0,"zero",RIGHT(Table_9_UK!L15,1))</f>
        <v>zero</v>
      </c>
      <c r="BH15" s="137" t="str">
        <f>IF(Table_9_UK!M15=0,"zero",RIGHT(Table_9_UK!M15,1))</f>
        <v>zero</v>
      </c>
      <c r="BI15" s="137" t="str">
        <f>IF(Table_9_UK!N15=0,"zero",RIGHT(Table_9_UK!N15,1))</f>
        <v>zero</v>
      </c>
      <c r="BJ15" s="141" t="str">
        <f>IF(Table_9_UK!O15=0,"zero",RIGHT(Table_9_UK!O15,1))</f>
        <v>1</v>
      </c>
    </row>
    <row r="16" spans="1:62" x14ac:dyDescent="0.25">
      <c r="C16" s="14" t="str">
        <f>IF(Table_1_UK!H16=0,"zero",RIGHT(Table_1_UK!H16,1))</f>
        <v>9</v>
      </c>
      <c r="D16" s="32" t="str">
        <f>IF(Table_1_UK!I16=0,"zero",RIGHT(Table_1_UK!I16,1))</f>
        <v>5</v>
      </c>
      <c r="E16" s="136" t="str">
        <f>IF(Table_2_UK!H16=0,"zero",RIGHT(Table_2_UK!H16,1))</f>
        <v>zero</v>
      </c>
      <c r="F16" s="137" t="str">
        <f>IF(Table_2_UK!I16=0,"zero",RIGHT(Table_2_UK!I16,1))</f>
        <v>zero</v>
      </c>
      <c r="G16" s="137" t="str">
        <f>IF(Table_2_UK!J16=0,"zero",RIGHT(Table_2_UK!J16,1))</f>
        <v>zero</v>
      </c>
      <c r="H16" s="137" t="str">
        <f>IF(Table_2_UK!K16=0,"zero",RIGHT(Table_2_UK!K16,1))</f>
        <v>zero</v>
      </c>
      <c r="I16" s="137" t="str">
        <f>IF(Table_2_UK!L16=0,"zero",RIGHT(Table_2_UK!L16,1))</f>
        <v>zero</v>
      </c>
      <c r="J16" s="137" t="str">
        <f>IF(Table_2_UK!M16=0,"zero",RIGHT(Table_2_UK!M16,1))</f>
        <v>zero</v>
      </c>
      <c r="K16" s="14" t="str">
        <f>IF(Table_3_UK!H16=0,"zero",RIGHT(Table_3_UK!H16,1))</f>
        <v>zero</v>
      </c>
      <c r="L16" s="15" t="str">
        <f>IF(Table_3_UK!I16=0,"zero",RIGHT(Table_3_UK!I16,1))</f>
        <v>zero</v>
      </c>
      <c r="M16" s="137" t="str">
        <f>IF(Table_3_Scotland!H16=0,"zero",RIGHT(Table_3_Scotland!H16,1))</f>
        <v>zero</v>
      </c>
      <c r="N16" s="137" t="str">
        <f>IF(Table_3_Scotland!I16=0,"zero",RIGHT(Table_3_Scotland!I16,1))</f>
        <v>zero</v>
      </c>
      <c r="O16" s="14" t="str">
        <f>IF(Table_4_UK!H16=0,"zero",RIGHT(Table_4_UK!H16,1))</f>
        <v>2</v>
      </c>
      <c r="P16" s="15" t="str">
        <f>IF(Table_4_UK!I16=0,"zero",RIGHT(Table_4_UK!I16,1))</f>
        <v>8</v>
      </c>
      <c r="Q16" s="137" t="str">
        <f>IF(Table_5_UK!H16=0,"zero",RIGHT(Table_5_UK!H16,1))</f>
        <v>3</v>
      </c>
      <c r="R16" s="137" t="str">
        <f>IF(Table_5_UK!I16=0,"zero",RIGHT(Table_5_UK!I16,1))</f>
        <v>zero</v>
      </c>
      <c r="S16" s="137" t="str">
        <f>IF(Table_5_UK!J16=0,"zero",RIGHT(Table_5_UK!J16,1))</f>
        <v>8</v>
      </c>
      <c r="T16" s="137" t="str">
        <f>IF(Table_5_UK!K16=0,"zero",RIGHT(Table_5_UK!K16,1))</f>
        <v>7</v>
      </c>
      <c r="U16" s="137" t="str">
        <f>IF(Table_5_UK!L16=0,"zero",RIGHT(Table_5_UK!L16,1))</f>
        <v>zero</v>
      </c>
      <c r="V16" s="137" t="str">
        <f>IF(Table_5_UK!M16=0,"zero",RIGHT(Table_5_UK!M16,1))</f>
        <v>6</v>
      </c>
      <c r="W16" s="137" t="str">
        <f>IF(Table_5_UK!N16=0,"zero",RIGHT(Table_5_UK!N16,1))</f>
        <v>6</v>
      </c>
      <c r="X16" s="137" t="str">
        <f>IF(Table_5_UK!O16=0,"zero",RIGHT(Table_5_UK!O16,1))</f>
        <v>2</v>
      </c>
      <c r="Y16" s="137" t="str">
        <f>IF(Table_5_UK!P16=0,"zero",RIGHT(Table_5_UK!P16,1))</f>
        <v>2</v>
      </c>
      <c r="Z16" s="137" t="str">
        <f>IF(Table_5_UK!Q16=0,"zero",RIGHT(Table_5_UK!Q16,1))</f>
        <v>8</v>
      </c>
      <c r="AA16" s="137" t="str">
        <f>IF(Table_5_UK!R16=0,"zero",RIGHT(Table_5_UK!R16,1))</f>
        <v>0</v>
      </c>
      <c r="AB16" s="137" t="str">
        <f>IF(Table_5_UK!S16=0,"zero",RIGHT(Table_5_UK!S16,1))</f>
        <v>8</v>
      </c>
      <c r="AC16" s="137" t="str">
        <f>IF(Table_5_UK!T16=0,"zero",RIGHT(Table_5_UK!T16,1))</f>
        <v>zero</v>
      </c>
      <c r="AD16" s="137" t="str">
        <f>IF(Table_5_UK!U16=0,"zero",RIGHT(Table_5_UK!U16,1))</f>
        <v>0</v>
      </c>
      <c r="AE16" s="137" t="str">
        <f>IF(Table_5_UK!V16=0,"zero",RIGHT(Table_5_UK!V16,1))</f>
        <v>9</v>
      </c>
      <c r="AF16" s="137" t="str">
        <f>IF(Table_5_UK!W16=0,"zero",RIGHT(Table_5_UK!W16,1))</f>
        <v>4</v>
      </c>
      <c r="AG16" s="137" t="str">
        <f>IF(Table_5_UK!X16=0,"zero",RIGHT(Table_5_UK!X16,1))</f>
        <v>zero</v>
      </c>
      <c r="AH16" s="137" t="str">
        <f>IF(Table_5_UK!Y16=0,"zero",RIGHT(Table_5_UK!Y16,1))</f>
        <v>zero</v>
      </c>
      <c r="AI16" s="137" t="str">
        <f>IF(Table_5_UK!Z16=0,"zero",RIGHT(Table_5_UK!Z16,1))</f>
        <v>7</v>
      </c>
      <c r="AJ16" s="137" t="str">
        <f>IF(Table_5_UK!AA16=0,"zero",RIGHT(Table_5_UK!AA16,1))</f>
        <v>zero</v>
      </c>
      <c r="AK16" s="137" t="str">
        <f>IF(Table_5_UK!AB16=0,"zero",RIGHT(Table_5_UK!AB16,1))</f>
        <v>3</v>
      </c>
      <c r="AL16" s="137" t="str">
        <f>IF(Table_5_UK!AC16=0,"zero",RIGHT(Table_5_UK!AC16,1))</f>
        <v>7</v>
      </c>
      <c r="AM16" s="141" t="str">
        <f>IF(Table_5_UK!AD16=0,"zero",RIGHT(Table_5_UK!AD16,1))</f>
        <v>8</v>
      </c>
      <c r="AN16" s="32" t="str">
        <f>IF(Table_6_UK!H17=0,"zero",RIGHT(Table_6_UK!H17,1))</f>
        <v>zero</v>
      </c>
      <c r="AO16" s="32" t="str">
        <f>IF(Table_6_UK!I17=0,"zero",RIGHT(Table_6_UK!I17,1))</f>
        <v>zero</v>
      </c>
      <c r="AP16" s="32" t="str">
        <f>IF(Table_6_UK!J17=0,"zero",RIGHT(Table_6_UK!J17,1))</f>
        <v>zero</v>
      </c>
      <c r="AQ16" s="15" t="str">
        <f>IF(Table_6_UK!K17=0,"zero",RIGHT(Table_6_UK!K17,1))</f>
        <v>zero</v>
      </c>
      <c r="AR16" s="147" t="str">
        <f>IF(Table_7_UK!H16=0,"zero",RIGHT(Table_7_UK!H16,1))</f>
        <v>1</v>
      </c>
      <c r="AT16" s="150" t="str">
        <f>IF(Table_7_Wales!H16=0,"zero",RIGHT(Table_7_Wales!H16,1))</f>
        <v>zero</v>
      </c>
      <c r="AW16" s="14" t="str">
        <f>IF(Table_8_UK!H16=0,"zero",RIGHT(Table_8_UK!H16,1))</f>
        <v>5</v>
      </c>
      <c r="AX16" s="32" t="str">
        <f>IF(Table_8_UK!I16=0,"zero",RIGHT(Table_8_UK!I16,1))</f>
        <v>2</v>
      </c>
      <c r="AY16" s="32" t="str">
        <f>IF(Table_8_UK!J16=0,"zero",RIGHT(Table_8_UK!J16,1))</f>
        <v>7</v>
      </c>
      <c r="AZ16" s="32" t="str">
        <f>IF(Table_8_UK!K16=0,"zero",RIGHT(Table_8_UK!K16,1))</f>
        <v>/</v>
      </c>
      <c r="BA16" s="32" t="str">
        <f>IF(Table_8_UK!L16=0,"zero",RIGHT(Table_8_UK!L16,1))</f>
        <v>4</v>
      </c>
      <c r="BB16" s="32" t="str">
        <f>IF(Table_8_UK!M16=0,"zero",RIGHT(Table_8_UK!M16,1))</f>
        <v>2</v>
      </c>
      <c r="BC16" s="15" t="str">
        <f>IF(Table_8_UK!N16=0,"zero",RIGHT(Table_8_UK!N16,1))</f>
        <v>/</v>
      </c>
      <c r="BD16" s="136" t="str">
        <f>IF(Table_9_UK!I16=0,"zero",RIGHT(Table_9_UK!I16,1))</f>
        <v>zero</v>
      </c>
      <c r="BE16" s="137" t="str">
        <f>IF(Table_9_UK!J16=0,"zero",RIGHT(Table_9_UK!J16,1))</f>
        <v>zero</v>
      </c>
      <c r="BF16" s="137" t="str">
        <f>IF(Table_9_UK!K16=0,"zero",RIGHT(Table_9_UK!K16,1))</f>
        <v>zero</v>
      </c>
      <c r="BG16" s="137" t="str">
        <f>IF(Table_9_UK!L16=0,"zero",RIGHT(Table_9_UK!L16,1))</f>
        <v>zero</v>
      </c>
      <c r="BH16" s="137" t="str">
        <f>IF(Table_9_UK!M16=0,"zero",RIGHT(Table_9_UK!M16,1))</f>
        <v>zero</v>
      </c>
      <c r="BI16" s="137" t="str">
        <f>IF(Table_9_UK!N16=0,"zero",RIGHT(Table_9_UK!N16,1))</f>
        <v>zero</v>
      </c>
      <c r="BJ16" s="141" t="str">
        <f>IF(Table_9_UK!O16=0,"zero",RIGHT(Table_9_UK!O16,1))</f>
        <v>zero</v>
      </c>
    </row>
    <row r="17" spans="3:62" x14ac:dyDescent="0.25">
      <c r="C17" s="14" t="str">
        <f>IF(Table_1_UK!H17=0,"zero",RIGHT(Table_1_UK!H17,1))</f>
        <v>zero</v>
      </c>
      <c r="D17" s="32" t="str">
        <f>IF(Table_1_UK!I17=0,"zero",RIGHT(Table_1_UK!I17,1))</f>
        <v>zero</v>
      </c>
      <c r="E17" s="136" t="str">
        <f>IF(Table_2_UK!H17=0,"zero",RIGHT(Table_2_UK!H17,1))</f>
        <v>zero</v>
      </c>
      <c r="F17" s="137" t="str">
        <f>IF(Table_2_UK!I17=0,"zero",RIGHT(Table_2_UK!I17,1))</f>
        <v>zero</v>
      </c>
      <c r="G17" s="137" t="str">
        <f>IF(Table_2_UK!J17=0,"zero",RIGHT(Table_2_UK!J17,1))</f>
        <v>zero</v>
      </c>
      <c r="H17" s="137" t="str">
        <f>IF(Table_2_UK!K17=0,"zero",RIGHT(Table_2_UK!K17,1))</f>
        <v>zero</v>
      </c>
      <c r="I17" s="137" t="str">
        <f>IF(Table_2_UK!L17=0,"zero",RIGHT(Table_2_UK!L17,1))</f>
        <v>zero</v>
      </c>
      <c r="J17" s="137" t="str">
        <f>IF(Table_2_UK!M17=0,"zero",RIGHT(Table_2_UK!M17,1))</f>
        <v>zero</v>
      </c>
      <c r="K17" s="14" t="str">
        <f>IF(Table_3_UK!H17=0,"zero",RIGHT(Table_3_UK!H17,1))</f>
        <v>zero</v>
      </c>
      <c r="L17" s="15" t="str">
        <f>IF(Table_3_UK!I17=0,"zero",RIGHT(Table_3_UK!I17,1))</f>
        <v>zero</v>
      </c>
      <c r="M17" s="137" t="str">
        <f>IF(Table_3_Scotland!H17=0,"zero",RIGHT(Table_3_Scotland!H17,1))</f>
        <v>zero</v>
      </c>
      <c r="N17" s="137" t="str">
        <f>IF(Table_3_Scotland!I17=0,"zero",RIGHT(Table_3_Scotland!I17,1))</f>
        <v>5</v>
      </c>
      <c r="O17" s="14" t="str">
        <f>IF(Table_4_UK!H17=0,"zero",RIGHT(Table_4_UK!H17,1))</f>
        <v>0</v>
      </c>
      <c r="P17" s="15" t="str">
        <f>IF(Table_4_UK!I17=0,"zero",RIGHT(Table_4_UK!I17,1))</f>
        <v>3</v>
      </c>
      <c r="Q17" s="137" t="str">
        <f>IF(Table_5_UK!H17=0,"zero",RIGHT(Table_5_UK!H17,1))</f>
        <v>5</v>
      </c>
      <c r="R17" s="137" t="str">
        <f>IF(Table_5_UK!I17=0,"zero",RIGHT(Table_5_UK!I17,1))</f>
        <v>6</v>
      </c>
      <c r="S17" s="137" t="str">
        <f>IF(Table_5_UK!J17=0,"zero",RIGHT(Table_5_UK!J17,1))</f>
        <v>5</v>
      </c>
      <c r="T17" s="137" t="str">
        <f>IF(Table_5_UK!K17=0,"zero",RIGHT(Table_5_UK!K17,1))</f>
        <v>8</v>
      </c>
      <c r="U17" s="137" t="str">
        <f>IF(Table_5_UK!L17=0,"zero",RIGHT(Table_5_UK!L17,1))</f>
        <v>zero</v>
      </c>
      <c r="V17" s="137" t="str">
        <f>IF(Table_5_UK!M17=0,"zero",RIGHT(Table_5_UK!M17,1))</f>
        <v>zero</v>
      </c>
      <c r="W17" s="137" t="str">
        <f>IF(Table_5_UK!N17=0,"zero",RIGHT(Table_5_UK!N17,1))</f>
        <v>7</v>
      </c>
      <c r="X17" s="137" t="str">
        <f>IF(Table_5_UK!O17=0,"zero",RIGHT(Table_5_UK!O17,1))</f>
        <v>2</v>
      </c>
      <c r="Y17" s="137" t="str">
        <f>IF(Table_5_UK!P17=0,"zero",RIGHT(Table_5_UK!P17,1))</f>
        <v>3</v>
      </c>
      <c r="Z17" s="137" t="str">
        <f>IF(Table_5_UK!Q17=0,"zero",RIGHT(Table_5_UK!Q17,1))</f>
        <v>5</v>
      </c>
      <c r="AA17" s="137" t="str">
        <f>IF(Table_5_UK!R17=0,"zero",RIGHT(Table_5_UK!R17,1))</f>
        <v>5</v>
      </c>
      <c r="AB17" s="137" t="str">
        <f>IF(Table_5_UK!S17=0,"zero",RIGHT(Table_5_UK!S17,1))</f>
        <v>2</v>
      </c>
      <c r="AC17" s="137" t="str">
        <f>IF(Table_5_UK!T17=0,"zero",RIGHT(Table_5_UK!T17,1))</f>
        <v>zero</v>
      </c>
      <c r="AD17" s="137" t="str">
        <f>IF(Table_5_UK!U17=0,"zero",RIGHT(Table_5_UK!U17,1))</f>
        <v>8</v>
      </c>
      <c r="AE17" s="137" t="str">
        <f>IF(Table_5_UK!V17=0,"zero",RIGHT(Table_5_UK!V17,1))</f>
        <v>2</v>
      </c>
      <c r="AF17" s="137" t="str">
        <f>IF(Table_5_UK!W17=0,"zero",RIGHT(Table_5_UK!W17,1))</f>
        <v>1</v>
      </c>
      <c r="AG17" s="137" t="str">
        <f>IF(Table_5_UK!X17=0,"zero",RIGHT(Table_5_UK!X17,1))</f>
        <v>2</v>
      </c>
      <c r="AH17" s="137" t="str">
        <f>IF(Table_5_UK!Y17=0,"zero",RIGHT(Table_5_UK!Y17,1))</f>
        <v>0</v>
      </c>
      <c r="AI17" s="137" t="str">
        <f>IF(Table_5_UK!Z17=0,"zero",RIGHT(Table_5_UK!Z17,1))</f>
        <v>6</v>
      </c>
      <c r="AJ17" s="137" t="str">
        <f>IF(Table_5_UK!AA17=0,"zero",RIGHT(Table_5_UK!AA17,1))</f>
        <v>6</v>
      </c>
      <c r="AK17" s="137" t="str">
        <f>IF(Table_5_UK!AB17=0,"zero",RIGHT(Table_5_UK!AB17,1))</f>
        <v>4</v>
      </c>
      <c r="AL17" s="137" t="str">
        <f>IF(Table_5_UK!AC17=0,"zero",RIGHT(Table_5_UK!AC17,1))</f>
        <v>7</v>
      </c>
      <c r="AM17" s="141" t="str">
        <f>IF(Table_5_UK!AD17=0,"zero",RIGHT(Table_5_UK!AD17,1))</f>
        <v>1</v>
      </c>
      <c r="AN17" s="32" t="str">
        <f>IF(Table_6_UK!H18=0,"zero",RIGHT(Table_6_UK!H18,1))</f>
        <v>zero</v>
      </c>
      <c r="AO17" s="32" t="str">
        <f>IF(Table_6_UK!I18=0,"zero",RIGHT(Table_6_UK!I18,1))</f>
        <v>zero</v>
      </c>
      <c r="AP17" s="32" t="str">
        <f>IF(Table_6_UK!J18=0,"zero",RIGHT(Table_6_UK!J18,1))</f>
        <v>zero</v>
      </c>
      <c r="AQ17" s="15" t="str">
        <f>IF(Table_6_UK!K18=0,"zero",RIGHT(Table_6_UK!K18,1))</f>
        <v>zero</v>
      </c>
      <c r="AR17" s="147" t="str">
        <f>IF(Table_7_UK!H17=0,"zero",RIGHT(Table_7_UK!H17,1))</f>
        <v>7</v>
      </c>
      <c r="AW17" s="14" t="str">
        <f>IF(Table_8_UK!H17=0,"zero",RIGHT(Table_8_UK!H17,1))</f>
        <v>1</v>
      </c>
      <c r="AX17" s="32" t="str">
        <f>IF(Table_8_UK!I17=0,"zero",RIGHT(Table_8_UK!I17,1))</f>
        <v>6</v>
      </c>
      <c r="AY17" s="32" t="str">
        <f>IF(Table_8_UK!J17=0,"zero",RIGHT(Table_8_UK!J17,1))</f>
        <v>7</v>
      </c>
      <c r="AZ17" s="32" t="str">
        <f>IF(Table_8_UK!K17=0,"zero",RIGHT(Table_8_UK!K17,1))</f>
        <v>/</v>
      </c>
      <c r="BA17" s="32" t="str">
        <f>IF(Table_8_UK!L17=0,"zero",RIGHT(Table_8_UK!L17,1))</f>
        <v>3</v>
      </c>
      <c r="BB17" s="32" t="str">
        <f>IF(Table_8_UK!M17=0,"zero",RIGHT(Table_8_UK!M17,1))</f>
        <v>8</v>
      </c>
      <c r="BC17" s="15" t="str">
        <f>IF(Table_8_UK!N17=0,"zero",RIGHT(Table_8_UK!N17,1))</f>
        <v>/</v>
      </c>
      <c r="BD17" s="152" t="str">
        <f>IF(Table_9_UK!I17=0,"zero",RIGHT(Table_9_UK!I17,1))</f>
        <v>8</v>
      </c>
      <c r="BE17" s="153" t="str">
        <f>IF(Table_9_UK!J17=0,"zero",RIGHT(Table_9_UK!J17,1))</f>
        <v>3</v>
      </c>
      <c r="BF17" s="153" t="str">
        <f>IF(Table_9_UK!K17=0,"zero",RIGHT(Table_9_UK!K17,1))</f>
        <v>2</v>
      </c>
      <c r="BG17" s="153" t="str">
        <f>IF(Table_9_UK!L17=0,"zero",RIGHT(Table_9_UK!L17,1))</f>
        <v>2</v>
      </c>
      <c r="BH17" s="153" t="str">
        <f>IF(Table_9_UK!M17=0,"zero",RIGHT(Table_9_UK!M17,1))</f>
        <v>zero</v>
      </c>
      <c r="BI17" s="153" t="str">
        <f>IF(Table_9_UK!N17=0,"zero",RIGHT(Table_9_UK!N17,1))</f>
        <v>zero</v>
      </c>
      <c r="BJ17" s="154" t="str">
        <f>IF(Table_9_UK!O17=0,"zero",RIGHT(Table_9_UK!O17,1))</f>
        <v>1</v>
      </c>
    </row>
    <row r="18" spans="3:62" x14ac:dyDescent="0.25">
      <c r="C18" s="14" t="str">
        <f>IF(Table_1_UK!H18=0,"zero",RIGHT(Table_1_UK!H18,1))</f>
        <v>1</v>
      </c>
      <c r="D18" s="32" t="str">
        <f>IF(Table_1_UK!I18=0,"zero",RIGHT(Table_1_UK!I18,1))</f>
        <v>1</v>
      </c>
      <c r="E18" s="136" t="str">
        <f>IF(Table_2_UK!H18=0,"zero",RIGHT(Table_2_UK!H18,1))</f>
        <v>7</v>
      </c>
      <c r="F18" s="137" t="str">
        <f>IF(Table_2_UK!I18=0,"zero",RIGHT(Table_2_UK!I18,1))</f>
        <v>3</v>
      </c>
      <c r="G18" s="137" t="str">
        <f>IF(Table_2_UK!J18=0,"zero",RIGHT(Table_2_UK!J18,1))</f>
        <v>5</v>
      </c>
      <c r="H18" s="137" t="str">
        <f>IF(Table_2_UK!K18=0,"zero",RIGHT(Table_2_UK!K18,1))</f>
        <v>zero</v>
      </c>
      <c r="I18" s="137" t="str">
        <f>IF(Table_2_UK!L18=0,"zero",RIGHT(Table_2_UK!L18,1))</f>
        <v>5</v>
      </c>
      <c r="J18" s="137" t="str">
        <f>IF(Table_2_UK!M18=0,"zero",RIGHT(Table_2_UK!M18,1))</f>
        <v>zero</v>
      </c>
      <c r="K18" s="14" t="str">
        <f>IF(Table_3_UK!H18=0,"zero",RIGHT(Table_3_UK!H18,1))</f>
        <v>1</v>
      </c>
      <c r="L18" s="15" t="str">
        <f>IF(Table_3_UK!I18=0,"zero",RIGHT(Table_3_UK!I18,1))</f>
        <v>6</v>
      </c>
      <c r="M18" s="137" t="str">
        <f>IF(Table_3_Scotland!H18=0,"zero",RIGHT(Table_3_Scotland!H18,1))</f>
        <v>3</v>
      </c>
      <c r="N18" s="137" t="str">
        <f>IF(Table_3_Scotland!I18=0,"zero",RIGHT(Table_3_Scotland!I18,1))</f>
        <v>0</v>
      </c>
      <c r="O18" s="14" t="str">
        <f>IF(Table_4_UK!H18=0,"zero",RIGHT(Table_4_UK!H18,1))</f>
        <v>zero</v>
      </c>
      <c r="P18" s="15" t="str">
        <f>IF(Table_4_UK!I18=0,"zero",RIGHT(Table_4_UK!I18,1))</f>
        <v>zero</v>
      </c>
      <c r="Q18" s="137" t="str">
        <f>IF(Table_5_UK!H18=0,"zero",RIGHT(Table_5_UK!H18,1))</f>
        <v>8</v>
      </c>
      <c r="R18" s="137" t="str">
        <f>IF(Table_5_UK!I18=0,"zero",RIGHT(Table_5_UK!I18,1))</f>
        <v>7</v>
      </c>
      <c r="S18" s="137" t="str">
        <f>IF(Table_5_UK!J18=0,"zero",RIGHT(Table_5_UK!J18,1))</f>
        <v>5</v>
      </c>
      <c r="T18" s="137" t="str">
        <f>IF(Table_5_UK!K18=0,"zero",RIGHT(Table_5_UK!K18,1))</f>
        <v>7</v>
      </c>
      <c r="U18" s="137" t="str">
        <f>IF(Table_5_UK!L18=0,"zero",RIGHT(Table_5_UK!L18,1))</f>
        <v>zero</v>
      </c>
      <c r="V18" s="137" t="str">
        <f>IF(Table_5_UK!M18=0,"zero",RIGHT(Table_5_UK!M18,1))</f>
        <v>zero</v>
      </c>
      <c r="W18" s="137" t="str">
        <f>IF(Table_5_UK!N18=0,"zero",RIGHT(Table_5_UK!N18,1))</f>
        <v>9</v>
      </c>
      <c r="X18" s="137" t="str">
        <f>IF(Table_5_UK!O18=0,"zero",RIGHT(Table_5_UK!O18,1))</f>
        <v>2</v>
      </c>
      <c r="Y18" s="137" t="str">
        <f>IF(Table_5_UK!P18=0,"zero",RIGHT(Table_5_UK!P18,1))</f>
        <v>8</v>
      </c>
      <c r="Z18" s="137" t="str">
        <f>IF(Table_5_UK!Q18=0,"zero",RIGHT(Table_5_UK!Q18,1))</f>
        <v>3</v>
      </c>
      <c r="AA18" s="137" t="str">
        <f>IF(Table_5_UK!R18=0,"zero",RIGHT(Table_5_UK!R18,1))</f>
        <v>zero</v>
      </c>
      <c r="AB18" s="137" t="str">
        <f>IF(Table_5_UK!S18=0,"zero",RIGHT(Table_5_UK!S18,1))</f>
        <v>7</v>
      </c>
      <c r="AC18" s="137" t="str">
        <f>IF(Table_5_UK!T18=0,"zero",RIGHT(Table_5_UK!T18,1))</f>
        <v>zero</v>
      </c>
      <c r="AD18" s="137" t="str">
        <f>IF(Table_5_UK!U18=0,"zero",RIGHT(Table_5_UK!U18,1))</f>
        <v>8</v>
      </c>
      <c r="AE18" s="137" t="str">
        <f>IF(Table_5_UK!V18=0,"zero",RIGHT(Table_5_UK!V18,1))</f>
        <v>1</v>
      </c>
      <c r="AF18" s="137" t="str">
        <f>IF(Table_5_UK!W18=0,"zero",RIGHT(Table_5_UK!W18,1))</f>
        <v>9</v>
      </c>
      <c r="AG18" s="137" t="str">
        <f>IF(Table_5_UK!X18=0,"zero",RIGHT(Table_5_UK!X18,1))</f>
        <v>zero</v>
      </c>
      <c r="AH18" s="137" t="str">
        <f>IF(Table_5_UK!Y18=0,"zero",RIGHT(Table_5_UK!Y18,1))</f>
        <v>8</v>
      </c>
      <c r="AI18" s="137" t="str">
        <f>IF(Table_5_UK!Z18=0,"zero",RIGHT(Table_5_UK!Z18,1))</f>
        <v>5</v>
      </c>
      <c r="AJ18" s="137" t="str">
        <f>IF(Table_5_UK!AA18=0,"zero",RIGHT(Table_5_UK!AA18,1))</f>
        <v>zero</v>
      </c>
      <c r="AK18" s="137" t="str">
        <f>IF(Table_5_UK!AB18=0,"zero",RIGHT(Table_5_UK!AB18,1))</f>
        <v>5</v>
      </c>
      <c r="AL18" s="137" t="str">
        <f>IF(Table_5_UK!AC18=0,"zero",RIGHT(Table_5_UK!AC18,1))</f>
        <v>8</v>
      </c>
      <c r="AM18" s="141" t="str">
        <f>IF(Table_5_UK!AD18=0,"zero",RIGHT(Table_5_UK!AD18,1))</f>
        <v>2</v>
      </c>
      <c r="AN18" s="32" t="str">
        <f>IF(Table_6_UK!H19=0,"zero",RIGHT(Table_6_UK!H19,1))</f>
        <v>zero</v>
      </c>
      <c r="AO18" s="32" t="str">
        <f>IF(Table_6_UK!I19=0,"zero",RIGHT(Table_6_UK!I19,1))</f>
        <v>zero</v>
      </c>
      <c r="AP18" s="32" t="str">
        <f>IF(Table_6_UK!J19=0,"zero",RIGHT(Table_6_UK!J19,1))</f>
        <v>zero</v>
      </c>
      <c r="AQ18" s="15" t="str">
        <f>IF(Table_6_UK!K19=0,"zero",RIGHT(Table_6_UK!K19,1))</f>
        <v>zero</v>
      </c>
      <c r="AR18" s="147" t="str">
        <f>IF(Table_7_UK!H18=0,"zero",RIGHT(Table_7_UK!H18,1))</f>
        <v>1</v>
      </c>
      <c r="AW18" s="14" t="str">
        <f>IF(Table_8_UK!H18=0,"zero",RIGHT(Table_8_UK!H18,1))</f>
        <v>9</v>
      </c>
      <c r="AX18" s="32" t="str">
        <f>IF(Table_8_UK!I18=0,"zero",RIGHT(Table_8_UK!I18,1))</f>
        <v>2</v>
      </c>
      <c r="AY18" s="32" t="str">
        <f>IF(Table_8_UK!J18=0,"zero",RIGHT(Table_8_UK!J18,1))</f>
        <v>1</v>
      </c>
      <c r="AZ18" s="32" t="str">
        <f>IF(Table_8_UK!K18=0,"zero",RIGHT(Table_8_UK!K18,1))</f>
        <v>/</v>
      </c>
      <c r="BA18" s="32" t="str">
        <f>IF(Table_8_UK!L18=0,"zero",RIGHT(Table_8_UK!L18,1))</f>
        <v>6</v>
      </c>
      <c r="BB18" s="32" t="str">
        <f>IF(Table_8_UK!M18=0,"zero",RIGHT(Table_8_UK!M18,1))</f>
        <v>6</v>
      </c>
      <c r="BC18" s="15" t="str">
        <f>IF(Table_8_UK!N18=0,"zero",RIGHT(Table_8_UK!N18,1))</f>
        <v>/</v>
      </c>
    </row>
    <row r="19" spans="3:62" x14ac:dyDescent="0.25">
      <c r="C19" s="14" t="str">
        <f>IF(Table_1_UK!H19=0,"zero",RIGHT(Table_1_UK!H19,1))</f>
        <v>6</v>
      </c>
      <c r="D19" s="32" t="str">
        <f>IF(Table_1_UK!I19=0,"zero",RIGHT(Table_1_UK!I19,1))</f>
        <v>4</v>
      </c>
      <c r="E19" s="136" t="str">
        <f>IF(Table_2_UK!H19=0,"zero",RIGHT(Table_2_UK!H19,1))</f>
        <v>zero</v>
      </c>
      <c r="F19" s="137" t="str">
        <f>IF(Table_2_UK!I19=0,"zero",RIGHT(Table_2_UK!I19,1))</f>
        <v>zero</v>
      </c>
      <c r="G19" s="137" t="str">
        <f>IF(Table_2_UK!J19=0,"zero",RIGHT(Table_2_UK!J19,1))</f>
        <v>3</v>
      </c>
      <c r="H19" s="137" t="str">
        <f>IF(Table_2_UK!K19=0,"zero",RIGHT(Table_2_UK!K19,1))</f>
        <v>0</v>
      </c>
      <c r="I19" s="137" t="str">
        <f>IF(Table_2_UK!L19=0,"zero",RIGHT(Table_2_UK!L19,1))</f>
        <v>3</v>
      </c>
      <c r="J19" s="137" t="str">
        <f>IF(Table_2_UK!M19=0,"zero",RIGHT(Table_2_UK!M19,1))</f>
        <v>zero</v>
      </c>
      <c r="K19" s="14" t="str">
        <f>IF(Table_3_UK!H19=0,"zero",RIGHT(Table_3_UK!H19,1))</f>
        <v>6</v>
      </c>
      <c r="L19" s="15" t="str">
        <f>IF(Table_3_UK!I19=0,"zero",RIGHT(Table_3_UK!I19,1))</f>
        <v>7</v>
      </c>
      <c r="M19" s="152" t="str">
        <f>IF(Table_3_Scotland!H19=0,"zero",RIGHT(Table_3_Scotland!H19,1))</f>
        <v>3</v>
      </c>
      <c r="N19" s="153" t="str">
        <f>IF(Table_3_Scotland!I19=0,"zero",RIGHT(Table_3_Scotland!I19,1))</f>
        <v>5</v>
      </c>
      <c r="O19" s="14" t="str">
        <f>IF(Table_4_UK!H19=0,"zero",RIGHT(Table_4_UK!H19,1))</f>
        <v>6</v>
      </c>
      <c r="P19" s="15" t="str">
        <f>IF(Table_4_UK!I19=0,"zero",RIGHT(Table_4_UK!I19,1))</f>
        <v>zero</v>
      </c>
      <c r="Q19" s="137" t="str">
        <f>IF(Table_5_UK!H19=0,"zero",RIGHT(Table_5_UK!H19,1))</f>
        <v>2</v>
      </c>
      <c r="R19" s="137" t="str">
        <f>IF(Table_5_UK!I19=0,"zero",RIGHT(Table_5_UK!I19,1))</f>
        <v>zero</v>
      </c>
      <c r="S19" s="137" t="str">
        <f>IF(Table_5_UK!J19=0,"zero",RIGHT(Table_5_UK!J19,1))</f>
        <v>zero</v>
      </c>
      <c r="T19" s="137" t="str">
        <f>IF(Table_5_UK!K19=0,"zero",RIGHT(Table_5_UK!K19,1))</f>
        <v>4</v>
      </c>
      <c r="U19" s="137" t="str">
        <f>IF(Table_5_UK!L19=0,"zero",RIGHT(Table_5_UK!L19,1))</f>
        <v>zero</v>
      </c>
      <c r="V19" s="137" t="str">
        <f>IF(Table_5_UK!M19=0,"zero",RIGHT(Table_5_UK!M19,1))</f>
        <v>zero</v>
      </c>
      <c r="W19" s="137" t="str">
        <f>IF(Table_5_UK!N19=0,"zero",RIGHT(Table_5_UK!N19,1))</f>
        <v>4</v>
      </c>
      <c r="X19" s="137" t="str">
        <f>IF(Table_5_UK!O19=0,"zero",RIGHT(Table_5_UK!O19,1))</f>
        <v>2</v>
      </c>
      <c r="Y19" s="137" t="str">
        <f>IF(Table_5_UK!P19=0,"zero",RIGHT(Table_5_UK!P19,1))</f>
        <v>8</v>
      </c>
      <c r="Z19" s="137" t="str">
        <f>IF(Table_5_UK!Q19=0,"zero",RIGHT(Table_5_UK!Q19,1))</f>
        <v>0</v>
      </c>
      <c r="AA19" s="137" t="str">
        <f>IF(Table_5_UK!R19=0,"zero",RIGHT(Table_5_UK!R19,1))</f>
        <v>zero</v>
      </c>
      <c r="AB19" s="137" t="str">
        <f>IF(Table_5_UK!S19=0,"zero",RIGHT(Table_5_UK!S19,1))</f>
        <v>0</v>
      </c>
      <c r="AC19" s="137" t="str">
        <f>IF(Table_5_UK!T19=0,"zero",RIGHT(Table_5_UK!T19,1))</f>
        <v>zero</v>
      </c>
      <c r="AD19" s="137" t="str">
        <f>IF(Table_5_UK!U19=0,"zero",RIGHT(Table_5_UK!U19,1))</f>
        <v>5</v>
      </c>
      <c r="AE19" s="137" t="str">
        <f>IF(Table_5_UK!V19=0,"zero",RIGHT(Table_5_UK!V19,1))</f>
        <v>9</v>
      </c>
      <c r="AF19" s="137" t="str">
        <f>IF(Table_5_UK!W19=0,"zero",RIGHT(Table_5_UK!W19,1))</f>
        <v>4</v>
      </c>
      <c r="AG19" s="137" t="str">
        <f>IF(Table_5_UK!X19=0,"zero",RIGHT(Table_5_UK!X19,1))</f>
        <v>zero</v>
      </c>
      <c r="AH19" s="137" t="str">
        <f>IF(Table_5_UK!Y19=0,"zero",RIGHT(Table_5_UK!Y19,1))</f>
        <v>zero</v>
      </c>
      <c r="AI19" s="137" t="str">
        <f>IF(Table_5_UK!Z19=0,"zero",RIGHT(Table_5_UK!Z19,1))</f>
        <v>0</v>
      </c>
      <c r="AJ19" s="137" t="str">
        <f>IF(Table_5_UK!AA19=0,"zero",RIGHT(Table_5_UK!AA19,1))</f>
        <v>zero</v>
      </c>
      <c r="AK19" s="137" t="str">
        <f>IF(Table_5_UK!AB19=0,"zero",RIGHT(Table_5_UK!AB19,1))</f>
        <v>3</v>
      </c>
      <c r="AL19" s="137" t="str">
        <f>IF(Table_5_UK!AC19=0,"zero",RIGHT(Table_5_UK!AC19,1))</f>
        <v>1</v>
      </c>
      <c r="AM19" s="141" t="str">
        <f>IF(Table_5_UK!AD19=0,"zero",RIGHT(Table_5_UK!AD19,1))</f>
        <v>0</v>
      </c>
      <c r="AN19" s="32" t="str">
        <f>IF(Table_6_UK!H20=0,"zero",RIGHT(Table_6_UK!H20,1))</f>
        <v>zero</v>
      </c>
      <c r="AO19" s="32" t="str">
        <f>IF(Table_6_UK!I20=0,"zero",RIGHT(Table_6_UK!I20,1))</f>
        <v>zero</v>
      </c>
      <c r="AP19" s="32" t="str">
        <f>IF(Table_6_UK!J20=0,"zero",RIGHT(Table_6_UK!J20,1))</f>
        <v>zero</v>
      </c>
      <c r="AQ19" s="15" t="str">
        <f>IF(Table_6_UK!K20=0,"zero",RIGHT(Table_6_UK!K20,1))</f>
        <v>zero</v>
      </c>
      <c r="AR19" s="147" t="str">
        <f>IF(Table_7_UK!H19=0,"zero",RIGHT(Table_7_UK!H19,1))</f>
        <v>9</v>
      </c>
      <c r="AW19" s="14" t="str">
        <f>IF(Table_8_UK!H19=0,"zero",RIGHT(Table_8_UK!H19,1))</f>
        <v>5</v>
      </c>
      <c r="AX19" s="32" t="str">
        <f>IF(Table_8_UK!I19=0,"zero",RIGHT(Table_8_UK!I19,1))</f>
        <v>5</v>
      </c>
      <c r="AY19" s="32" t="str">
        <f>IF(Table_8_UK!J19=0,"zero",RIGHT(Table_8_UK!J19,1))</f>
        <v>0</v>
      </c>
      <c r="AZ19" s="32" t="str">
        <f>IF(Table_8_UK!K19=0,"zero",RIGHT(Table_8_UK!K19,1))</f>
        <v>/</v>
      </c>
      <c r="BA19" s="32" t="str">
        <f>IF(Table_8_UK!L19=0,"zero",RIGHT(Table_8_UK!L19,1))</f>
        <v>4</v>
      </c>
      <c r="BB19" s="32" t="str">
        <f>IF(Table_8_UK!M19=0,"zero",RIGHT(Table_8_UK!M19,1))</f>
        <v>9</v>
      </c>
      <c r="BC19" s="15" t="str">
        <f>IF(Table_8_UK!N19=0,"zero",RIGHT(Table_8_UK!N19,1))</f>
        <v>/</v>
      </c>
    </row>
    <row r="20" spans="3:62" x14ac:dyDescent="0.25">
      <c r="C20" s="14" t="str">
        <f>IF(Table_1_UK!H20=0,"zero",RIGHT(Table_1_UK!H20,1))</f>
        <v>7</v>
      </c>
      <c r="D20" s="32" t="str">
        <f>IF(Table_1_UK!I20=0,"zero",RIGHT(Table_1_UK!I20,1))</f>
        <v>1</v>
      </c>
      <c r="E20" s="136" t="str">
        <f>IF(Table_2_UK!H20=0,"zero",RIGHT(Table_2_UK!H20,1))</f>
        <v>zero</v>
      </c>
      <c r="F20" s="137" t="str">
        <f>IF(Table_2_UK!I20=0,"zero",RIGHT(Table_2_UK!I20,1))</f>
        <v>zero</v>
      </c>
      <c r="G20" s="137" t="str">
        <f>IF(Table_2_UK!J20=0,"zero",RIGHT(Table_2_UK!J20,1))</f>
        <v>9</v>
      </c>
      <c r="H20" s="137" t="str">
        <f>IF(Table_2_UK!K20=0,"zero",RIGHT(Table_2_UK!K20,1))</f>
        <v>9</v>
      </c>
      <c r="I20" s="137" t="str">
        <f>IF(Table_2_UK!L20=0,"zero",RIGHT(Table_2_UK!L20,1))</f>
        <v>zero</v>
      </c>
      <c r="J20" s="137" t="str">
        <f>IF(Table_2_UK!M20=0,"zero",RIGHT(Table_2_UK!M20,1))</f>
        <v>zero</v>
      </c>
      <c r="K20" s="14" t="str">
        <f>IF(Table_3_UK!H20=0,"zero",RIGHT(Table_3_UK!H20,1))</f>
        <v>2</v>
      </c>
      <c r="L20" s="15" t="str">
        <f>IF(Table_3_UK!I20=0,"zero",RIGHT(Table_3_UK!I20,1))</f>
        <v>0</v>
      </c>
      <c r="O20" s="14" t="str">
        <f>IF(Table_4_UK!H20=0,"zero",RIGHT(Table_4_UK!H20,1))</f>
        <v>zero</v>
      </c>
      <c r="P20" s="15" t="str">
        <f>IF(Table_4_UK!I20=0,"zero",RIGHT(Table_4_UK!I20,1))</f>
        <v>zero</v>
      </c>
      <c r="Q20" s="137" t="str">
        <f>IF(Table_5_UK!H20=0,"zero",RIGHT(Table_5_UK!H20,1))</f>
        <v>zero</v>
      </c>
      <c r="R20" s="137" t="str">
        <f>IF(Table_5_UK!I20=0,"zero",RIGHT(Table_5_UK!I20,1))</f>
        <v>zero</v>
      </c>
      <c r="S20" s="137" t="str">
        <f>IF(Table_5_UK!J20=0,"zero",RIGHT(Table_5_UK!J20,1))</f>
        <v>zero</v>
      </c>
      <c r="T20" s="137" t="str">
        <f>IF(Table_5_UK!K20=0,"zero",RIGHT(Table_5_UK!K20,1))</f>
        <v>zero</v>
      </c>
      <c r="U20" s="137" t="str">
        <f>IF(Table_5_UK!L20=0,"zero",RIGHT(Table_5_UK!L20,1))</f>
        <v>zero</v>
      </c>
      <c r="V20" s="137" t="str">
        <f>IF(Table_5_UK!M20=0,"zero",RIGHT(Table_5_UK!M20,1))</f>
        <v>zero</v>
      </c>
      <c r="W20" s="137" t="str">
        <f>IF(Table_5_UK!N20=0,"zero",RIGHT(Table_5_UK!N20,1))</f>
        <v>zero</v>
      </c>
      <c r="X20" s="137" t="str">
        <f>IF(Table_5_UK!O20=0,"zero",RIGHT(Table_5_UK!O20,1))</f>
        <v>zero</v>
      </c>
      <c r="Y20" s="137" t="str">
        <f>IF(Table_5_UK!P20=0,"zero",RIGHT(Table_5_UK!P20,1))</f>
        <v>zero</v>
      </c>
      <c r="Z20" s="137" t="str">
        <f>IF(Table_5_UK!Q20=0,"zero",RIGHT(Table_5_UK!Q20,1))</f>
        <v>zero</v>
      </c>
      <c r="AA20" s="137" t="str">
        <f>IF(Table_5_UK!R20=0,"zero",RIGHT(Table_5_UK!R20,1))</f>
        <v>zero</v>
      </c>
      <c r="AB20" s="137" t="str">
        <f>IF(Table_5_UK!S20=0,"zero",RIGHT(Table_5_UK!S20,1))</f>
        <v>zero</v>
      </c>
      <c r="AC20" s="137" t="str">
        <f>IF(Table_5_UK!T20=0,"zero",RIGHT(Table_5_UK!T20,1))</f>
        <v>zero</v>
      </c>
      <c r="AD20" s="137" t="str">
        <f>IF(Table_5_UK!U20=0,"zero",RIGHT(Table_5_UK!U20,1))</f>
        <v>zero</v>
      </c>
      <c r="AE20" s="137" t="str">
        <f>IF(Table_5_UK!V20=0,"zero",RIGHT(Table_5_UK!V20,1))</f>
        <v>zero</v>
      </c>
      <c r="AF20" s="137" t="str">
        <f>IF(Table_5_UK!W20=0,"zero",RIGHT(Table_5_UK!W20,1))</f>
        <v>zero</v>
      </c>
      <c r="AG20" s="137" t="str">
        <f>IF(Table_5_UK!X20=0,"zero",RIGHT(Table_5_UK!X20,1))</f>
        <v>zero</v>
      </c>
      <c r="AH20" s="137" t="str">
        <f>IF(Table_5_UK!Y20=0,"zero",RIGHT(Table_5_UK!Y20,1))</f>
        <v>zero</v>
      </c>
      <c r="AI20" s="137" t="str">
        <f>IF(Table_5_UK!Z20=0,"zero",RIGHT(Table_5_UK!Z20,1))</f>
        <v>zero</v>
      </c>
      <c r="AJ20" s="137" t="str">
        <f>IF(Table_5_UK!AA20=0,"zero",RIGHT(Table_5_UK!AA20,1))</f>
        <v>zero</v>
      </c>
      <c r="AK20" s="137" t="str">
        <f>IF(Table_5_UK!AB20=0,"zero",RIGHT(Table_5_UK!AB20,1))</f>
        <v>zero</v>
      </c>
      <c r="AL20" s="137" t="str">
        <f>IF(Table_5_UK!AC20=0,"zero",RIGHT(Table_5_UK!AC20,1))</f>
        <v>zero</v>
      </c>
      <c r="AM20" s="141" t="str">
        <f>IF(Table_5_UK!AD20=0,"zero",RIGHT(Table_5_UK!AD20,1))</f>
        <v>zero</v>
      </c>
      <c r="AN20" s="32" t="str">
        <f>IF(Table_6_UK!H21=0,"zero",RIGHT(Table_6_UK!H21,1))</f>
        <v>zero</v>
      </c>
      <c r="AO20" s="32" t="str">
        <f>IF(Table_6_UK!I21=0,"zero",RIGHT(Table_6_UK!I21,1))</f>
        <v>zero</v>
      </c>
      <c r="AP20" s="32" t="str">
        <f>IF(Table_6_UK!J21=0,"zero",RIGHT(Table_6_UK!J21,1))</f>
        <v>zero</v>
      </c>
      <c r="AQ20" s="15" t="str">
        <f>IF(Table_6_UK!K21=0,"zero",RIGHT(Table_6_UK!K21,1))</f>
        <v>zero</v>
      </c>
      <c r="AR20" s="147" t="str">
        <f>IF(Table_7_UK!H20=0,"zero",RIGHT(Table_7_UK!H20,1))</f>
        <v>1</v>
      </c>
      <c r="AW20" s="14" t="str">
        <f>IF(Table_8_UK!H20=0,"zero",RIGHT(Table_8_UK!H20,1))</f>
        <v>zero</v>
      </c>
      <c r="AX20" s="32" t="str">
        <f>IF(Table_8_UK!I20=0,"zero",RIGHT(Table_8_UK!I20,1))</f>
        <v>zero</v>
      </c>
      <c r="AY20" s="32" t="str">
        <f>IF(Table_8_UK!J20=0,"zero",RIGHT(Table_8_UK!J20,1))</f>
        <v>zero</v>
      </c>
      <c r="AZ20" s="32" t="str">
        <f>IF(Table_8_UK!K20=0,"zero",RIGHT(Table_8_UK!K20,1))</f>
        <v>/</v>
      </c>
      <c r="BA20" s="32" t="str">
        <f>IF(Table_8_UK!L20=0,"zero",RIGHT(Table_8_UK!L20,1))</f>
        <v>zero</v>
      </c>
      <c r="BB20" s="32" t="str">
        <f>IF(Table_8_UK!M20=0,"zero",RIGHT(Table_8_UK!M20,1))</f>
        <v>zero</v>
      </c>
      <c r="BC20" s="15" t="str">
        <f>IF(Table_8_UK!N20=0,"zero",RIGHT(Table_8_UK!N20,1))</f>
        <v>/</v>
      </c>
    </row>
    <row r="21" spans="3:62" x14ac:dyDescent="0.25">
      <c r="C21" s="14" t="str">
        <f>IF(Table_1_UK!H21=0,"zero",RIGHT(Table_1_UK!H21,1))</f>
        <v>3</v>
      </c>
      <c r="D21" s="32" t="str">
        <f>IF(Table_1_UK!I21=0,"zero",RIGHT(Table_1_UK!I21,1))</f>
        <v>1</v>
      </c>
      <c r="E21" s="136" t="str">
        <f>IF(Table_2_UK!H21=0,"zero",RIGHT(Table_2_UK!H21,1))</f>
        <v>zero</v>
      </c>
      <c r="F21" s="137" t="str">
        <f>IF(Table_2_UK!I21=0,"zero",RIGHT(Table_2_UK!I21,1))</f>
        <v>zero</v>
      </c>
      <c r="G21" s="137" t="str">
        <f>IF(Table_2_UK!J21=0,"zero",RIGHT(Table_2_UK!J21,1))</f>
        <v>zero</v>
      </c>
      <c r="H21" s="137" t="str">
        <f>IF(Table_2_UK!K21=0,"zero",RIGHT(Table_2_UK!K21,1))</f>
        <v>zero</v>
      </c>
      <c r="I21" s="137" t="str">
        <f>IF(Table_2_UK!L21=0,"zero",RIGHT(Table_2_UK!L21,1))</f>
        <v>zero</v>
      </c>
      <c r="J21" s="137" t="str">
        <f>IF(Table_2_UK!M21=0,"zero",RIGHT(Table_2_UK!M21,1))</f>
        <v>zero</v>
      </c>
      <c r="K21" s="14" t="str">
        <f>IF(Table_3_UK!H21=0,"zero",RIGHT(Table_3_UK!H21,1))</f>
        <v>3</v>
      </c>
      <c r="L21" s="15" t="str">
        <f>IF(Table_3_UK!I21=0,"zero",RIGHT(Table_3_UK!I21,1))</f>
        <v>5</v>
      </c>
      <c r="O21" s="14" t="str">
        <f>IF(Table_4_UK!H21=0,"zero",RIGHT(Table_4_UK!H21,1))</f>
        <v>zero</v>
      </c>
      <c r="P21" s="15" t="str">
        <f>IF(Table_4_UK!I21=0,"zero",RIGHT(Table_4_UK!I21,1))</f>
        <v>zero</v>
      </c>
      <c r="Q21" s="137" t="str">
        <f>IF(Table_5_UK!H21=0,"zero",RIGHT(Table_5_UK!H21,1))</f>
        <v>4</v>
      </c>
      <c r="R21" s="137" t="str">
        <f>IF(Table_5_UK!I21=0,"zero",RIGHT(Table_5_UK!I21,1))</f>
        <v>zero</v>
      </c>
      <c r="S21" s="137" t="str">
        <f>IF(Table_5_UK!J21=0,"zero",RIGHT(Table_5_UK!J21,1))</f>
        <v>zero</v>
      </c>
      <c r="T21" s="137" t="str">
        <f>IF(Table_5_UK!K21=0,"zero",RIGHT(Table_5_UK!K21,1))</f>
        <v>4</v>
      </c>
      <c r="U21" s="137" t="str">
        <f>IF(Table_5_UK!L21=0,"zero",RIGHT(Table_5_UK!L21,1))</f>
        <v>zero</v>
      </c>
      <c r="V21" s="137" t="str">
        <f>IF(Table_5_UK!M21=0,"zero",RIGHT(Table_5_UK!M21,1))</f>
        <v>zero</v>
      </c>
      <c r="W21" s="137" t="str">
        <f>IF(Table_5_UK!N21=0,"zero",RIGHT(Table_5_UK!N21,1))</f>
        <v>2</v>
      </c>
      <c r="X21" s="137" t="str">
        <f>IF(Table_5_UK!O21=0,"zero",RIGHT(Table_5_UK!O21,1))</f>
        <v>zero</v>
      </c>
      <c r="Y21" s="137" t="str">
        <f>IF(Table_5_UK!P21=0,"zero",RIGHT(Table_5_UK!P21,1))</f>
        <v>0</v>
      </c>
      <c r="Z21" s="137" t="str">
        <f>IF(Table_5_UK!Q21=0,"zero",RIGHT(Table_5_UK!Q21,1))</f>
        <v>1</v>
      </c>
      <c r="AA21" s="137" t="str">
        <f>IF(Table_5_UK!R21=0,"zero",RIGHT(Table_5_UK!R21,1))</f>
        <v>zero</v>
      </c>
      <c r="AB21" s="137" t="str">
        <f>IF(Table_5_UK!S21=0,"zero",RIGHT(Table_5_UK!S21,1))</f>
        <v>zero</v>
      </c>
      <c r="AC21" s="137" t="str">
        <f>IF(Table_5_UK!T21=0,"zero",RIGHT(Table_5_UK!T21,1))</f>
        <v>zero</v>
      </c>
      <c r="AD21" s="137" t="str">
        <f>IF(Table_5_UK!U21=0,"zero",RIGHT(Table_5_UK!U21,1))</f>
        <v>7</v>
      </c>
      <c r="AE21" s="137" t="str">
        <f>IF(Table_5_UK!V21=0,"zero",RIGHT(Table_5_UK!V21,1))</f>
        <v>6</v>
      </c>
      <c r="AF21" s="137" t="str">
        <f>IF(Table_5_UK!W21=0,"zero",RIGHT(Table_5_UK!W21,1))</f>
        <v>5</v>
      </c>
      <c r="AG21" s="137" t="str">
        <f>IF(Table_5_UK!X21=0,"zero",RIGHT(Table_5_UK!X21,1))</f>
        <v>zero</v>
      </c>
      <c r="AH21" s="137" t="str">
        <f>IF(Table_5_UK!Y21=0,"zero",RIGHT(Table_5_UK!Y21,1))</f>
        <v>zero</v>
      </c>
      <c r="AI21" s="137" t="str">
        <f>IF(Table_5_UK!Z21=0,"zero",RIGHT(Table_5_UK!Z21,1))</f>
        <v>2</v>
      </c>
      <c r="AJ21" s="137" t="str">
        <f>IF(Table_5_UK!AA21=0,"zero",RIGHT(Table_5_UK!AA21,1))</f>
        <v>4</v>
      </c>
      <c r="AK21" s="137" t="str">
        <f>IF(Table_5_UK!AB21=0,"zero",RIGHT(Table_5_UK!AB21,1))</f>
        <v>6</v>
      </c>
      <c r="AL21" s="137" t="str">
        <f>IF(Table_5_UK!AC21=0,"zero",RIGHT(Table_5_UK!AC21,1))</f>
        <v>9</v>
      </c>
      <c r="AM21" s="141" t="str">
        <f>IF(Table_5_UK!AD21=0,"zero",RIGHT(Table_5_UK!AD21,1))</f>
        <v>2</v>
      </c>
      <c r="AN21" s="32" t="str">
        <f>IF(Table_6_UK!H22=0,"zero",RIGHT(Table_6_UK!H22,1))</f>
        <v>zero</v>
      </c>
      <c r="AO21" s="32" t="str">
        <f>IF(Table_6_UK!I22=0,"zero",RIGHT(Table_6_UK!I22,1))</f>
        <v>zero</v>
      </c>
      <c r="AP21" s="32" t="str">
        <f>IF(Table_6_UK!J22=0,"zero",RIGHT(Table_6_UK!J22,1))</f>
        <v>zero</v>
      </c>
      <c r="AQ21" s="15" t="str">
        <f>IF(Table_6_UK!K22=0,"zero",RIGHT(Table_6_UK!K22,1))</f>
        <v>zero</v>
      </c>
      <c r="AR21" s="147" t="str">
        <f>IF(Table_7_UK!H21=0,"zero",RIGHT(Table_7_UK!H21,1))</f>
        <v>3</v>
      </c>
      <c r="AW21" s="14" t="str">
        <f>IF(Table_8_UK!H21=0,"zero",RIGHT(Table_8_UK!H21,1))</f>
        <v>7</v>
      </c>
      <c r="AX21" s="32" t="str">
        <f>IF(Table_8_UK!I21=0,"zero",RIGHT(Table_8_UK!I21,1))</f>
        <v>2</v>
      </c>
      <c r="AY21" s="32" t="str">
        <f>IF(Table_8_UK!J21=0,"zero",RIGHT(Table_8_UK!J21,1))</f>
        <v>9</v>
      </c>
      <c r="AZ21" s="32" t="str">
        <f>IF(Table_8_UK!K21=0,"zero",RIGHT(Table_8_UK!K21,1))</f>
        <v>/</v>
      </c>
      <c r="BA21" s="32" t="str">
        <f>IF(Table_8_UK!L21=0,"zero",RIGHT(Table_8_UK!L21,1))</f>
        <v>1</v>
      </c>
      <c r="BB21" s="32" t="str">
        <f>IF(Table_8_UK!M21=0,"zero",RIGHT(Table_8_UK!M21,1))</f>
        <v>6</v>
      </c>
      <c r="BC21" s="15" t="str">
        <f>IF(Table_8_UK!N21=0,"zero",RIGHT(Table_8_UK!N21,1))</f>
        <v>/</v>
      </c>
    </row>
    <row r="22" spans="3:62" x14ac:dyDescent="0.25">
      <c r="C22" s="14" t="str">
        <f>IF(Table_1_UK!H22=0,"zero",RIGHT(Table_1_UK!H22,1))</f>
        <v>zero</v>
      </c>
      <c r="D22" s="32" t="str">
        <f>IF(Table_1_UK!I22=0,"zero",RIGHT(Table_1_UK!I22,1))</f>
        <v>zero</v>
      </c>
      <c r="E22" s="136" t="str">
        <f>IF(Table_2_UK!H22=0,"zero",RIGHT(Table_2_UK!H22,1))</f>
        <v>7</v>
      </c>
      <c r="F22" s="137" t="str">
        <f>IF(Table_2_UK!I22=0,"zero",RIGHT(Table_2_UK!I22,1))</f>
        <v>3</v>
      </c>
      <c r="G22" s="137" t="str">
        <f>IF(Table_2_UK!J22=0,"zero",RIGHT(Table_2_UK!J22,1))</f>
        <v>1</v>
      </c>
      <c r="H22" s="137" t="str">
        <f>IF(Table_2_UK!K22=0,"zero",RIGHT(Table_2_UK!K22,1))</f>
        <v>9</v>
      </c>
      <c r="I22" s="137" t="str">
        <f>IF(Table_2_UK!L22=0,"zero",RIGHT(Table_2_UK!L22,1))</f>
        <v>2</v>
      </c>
      <c r="J22" s="137" t="str">
        <f>IF(Table_2_UK!M22=0,"zero",RIGHT(Table_2_UK!M22,1))</f>
        <v>zero</v>
      </c>
      <c r="K22" s="14" t="str">
        <f>IF(Table_3_UK!H22=0,"zero",RIGHT(Table_3_UK!H22,1))</f>
        <v>zero</v>
      </c>
      <c r="L22" s="15" t="str">
        <f>IF(Table_3_UK!I22=0,"zero",RIGHT(Table_3_UK!I22,1))</f>
        <v>zero</v>
      </c>
      <c r="O22" s="14" t="str">
        <f>IF(Table_4_UK!H22=0,"zero",RIGHT(Table_4_UK!H22,1))</f>
        <v>3</v>
      </c>
      <c r="P22" s="15" t="str">
        <f>IF(Table_4_UK!I22=0,"zero",RIGHT(Table_4_UK!I22,1))</f>
        <v>4</v>
      </c>
      <c r="Q22" s="137" t="str">
        <f>IF(Table_5_UK!H22=0,"zero",RIGHT(Table_5_UK!H22,1))</f>
        <v>zero</v>
      </c>
      <c r="R22" s="137" t="str">
        <f>IF(Table_5_UK!I22=0,"zero",RIGHT(Table_5_UK!I22,1))</f>
        <v>zero</v>
      </c>
      <c r="S22" s="137" t="str">
        <f>IF(Table_5_UK!J22=0,"zero",RIGHT(Table_5_UK!J22,1))</f>
        <v>zero</v>
      </c>
      <c r="T22" s="137" t="str">
        <f>IF(Table_5_UK!K22=0,"zero",RIGHT(Table_5_UK!K22,1))</f>
        <v>zero</v>
      </c>
      <c r="U22" s="137" t="str">
        <f>IF(Table_5_UK!L22=0,"zero",RIGHT(Table_5_UK!L22,1))</f>
        <v>zero</v>
      </c>
      <c r="V22" s="137" t="str">
        <f>IF(Table_5_UK!M22=0,"zero",RIGHT(Table_5_UK!M22,1))</f>
        <v>zero</v>
      </c>
      <c r="W22" s="137" t="str">
        <f>IF(Table_5_UK!N22=0,"zero",RIGHT(Table_5_UK!N22,1))</f>
        <v>zero</v>
      </c>
      <c r="X22" s="137" t="str">
        <f>IF(Table_5_UK!O22=0,"zero",RIGHT(Table_5_UK!O22,1))</f>
        <v>zero</v>
      </c>
      <c r="Y22" s="137" t="str">
        <f>IF(Table_5_UK!P22=0,"zero",RIGHT(Table_5_UK!P22,1))</f>
        <v>zero</v>
      </c>
      <c r="Z22" s="137" t="str">
        <f>IF(Table_5_UK!Q22=0,"zero",RIGHT(Table_5_UK!Q22,1))</f>
        <v>zero</v>
      </c>
      <c r="AA22" s="137" t="str">
        <f>IF(Table_5_UK!R22=0,"zero",RIGHT(Table_5_UK!R22,1))</f>
        <v>zero</v>
      </c>
      <c r="AB22" s="137" t="str">
        <f>IF(Table_5_UK!S22=0,"zero",RIGHT(Table_5_UK!S22,1))</f>
        <v>zero</v>
      </c>
      <c r="AC22" s="137" t="str">
        <f>IF(Table_5_UK!T22=0,"zero",RIGHT(Table_5_UK!T22,1))</f>
        <v>zero</v>
      </c>
      <c r="AD22" s="137" t="str">
        <f>IF(Table_5_UK!U22=0,"zero",RIGHT(Table_5_UK!U22,1))</f>
        <v>zero</v>
      </c>
      <c r="AE22" s="137" t="str">
        <f>IF(Table_5_UK!V22=0,"zero",RIGHT(Table_5_UK!V22,1))</f>
        <v>zero</v>
      </c>
      <c r="AF22" s="137" t="str">
        <f>IF(Table_5_UK!W22=0,"zero",RIGHT(Table_5_UK!W22,1))</f>
        <v>zero</v>
      </c>
      <c r="AG22" s="137" t="str">
        <f>IF(Table_5_UK!X22=0,"zero",RIGHT(Table_5_UK!X22,1))</f>
        <v>zero</v>
      </c>
      <c r="AH22" s="137" t="str">
        <f>IF(Table_5_UK!Y22=0,"zero",RIGHT(Table_5_UK!Y22,1))</f>
        <v>zero</v>
      </c>
      <c r="AI22" s="137" t="str">
        <f>IF(Table_5_UK!Z22=0,"zero",RIGHT(Table_5_UK!Z22,1))</f>
        <v>zero</v>
      </c>
      <c r="AJ22" s="137" t="str">
        <f>IF(Table_5_UK!AA22=0,"zero",RIGHT(Table_5_UK!AA22,1))</f>
        <v>zero</v>
      </c>
      <c r="AK22" s="137" t="str">
        <f>IF(Table_5_UK!AB22=0,"zero",RIGHT(Table_5_UK!AB22,1))</f>
        <v>zero</v>
      </c>
      <c r="AL22" s="137" t="str">
        <f>IF(Table_5_UK!AC22=0,"zero",RIGHT(Table_5_UK!AC22,1))</f>
        <v>zero</v>
      </c>
      <c r="AM22" s="141" t="str">
        <f>IF(Table_5_UK!AD22=0,"zero",RIGHT(Table_5_UK!AD22,1))</f>
        <v>zero</v>
      </c>
      <c r="AN22" s="32" t="str">
        <f>IF(Table_6_UK!H23=0,"zero",RIGHT(Table_6_UK!H23,1))</f>
        <v>zero</v>
      </c>
      <c r="AO22" s="32" t="str">
        <f>IF(Table_6_UK!I23=0,"zero",RIGHT(Table_6_UK!I23,1))</f>
        <v>zero</v>
      </c>
      <c r="AP22" s="32" t="str">
        <f>IF(Table_6_UK!J23=0,"zero",RIGHT(Table_6_UK!J23,1))</f>
        <v>zero</v>
      </c>
      <c r="AQ22" s="15" t="str">
        <f>IF(Table_6_UK!K23=0,"zero",RIGHT(Table_6_UK!K23,1))</f>
        <v>zero</v>
      </c>
      <c r="AR22" s="147" t="str">
        <f>IF(Table_7_UK!H22=0,"zero",RIGHT(Table_7_UK!H22,1))</f>
        <v>3</v>
      </c>
      <c r="AW22" s="14" t="str">
        <f>IF(Table_8_UK!H22=0,"zero",RIGHT(Table_8_UK!H22,1))</f>
        <v>zero</v>
      </c>
      <c r="AX22" s="32" t="str">
        <f>IF(Table_8_UK!I22=0,"zero",RIGHT(Table_8_UK!I22,1))</f>
        <v>zero</v>
      </c>
      <c r="AY22" s="32" t="str">
        <f>IF(Table_8_UK!J22=0,"zero",RIGHT(Table_8_UK!J22,1))</f>
        <v>zero</v>
      </c>
      <c r="AZ22" s="32" t="str">
        <f>IF(Table_8_UK!K22=0,"zero",RIGHT(Table_8_UK!K22,1))</f>
        <v>/</v>
      </c>
      <c r="BA22" s="32" t="str">
        <f>IF(Table_8_UK!L22=0,"zero",RIGHT(Table_8_UK!L22,1))</f>
        <v>zero</v>
      </c>
      <c r="BB22" s="32" t="str">
        <f>IF(Table_8_UK!M22=0,"zero",RIGHT(Table_8_UK!M22,1))</f>
        <v>zero</v>
      </c>
      <c r="BC22" s="15" t="str">
        <f>IF(Table_8_UK!N22=0,"zero",RIGHT(Table_8_UK!N22,1))</f>
        <v>/</v>
      </c>
    </row>
    <row r="23" spans="3:62" x14ac:dyDescent="0.25">
      <c r="C23" s="14" t="str">
        <f>IF(Table_1_UK!H23=0,"zero",RIGHT(Table_1_UK!H23,1))</f>
        <v>2</v>
      </c>
      <c r="D23" s="32" t="str">
        <f>IF(Table_1_UK!I23=0,"zero",RIGHT(Table_1_UK!I23,1))</f>
        <v>1</v>
      </c>
      <c r="E23" s="136" t="str">
        <f>IF(Table_2_UK!H23=0,"zero",RIGHT(Table_2_UK!H23,1))</f>
        <v>zero</v>
      </c>
      <c r="F23" s="137" t="str">
        <f>IF(Table_2_UK!I23=0,"zero",RIGHT(Table_2_UK!I23,1))</f>
        <v>zero</v>
      </c>
      <c r="G23" s="137" t="str">
        <f>IF(Table_2_UK!J23=0,"zero",RIGHT(Table_2_UK!J23,1))</f>
        <v>zero</v>
      </c>
      <c r="H23" s="137" t="str">
        <f>IF(Table_2_UK!K23=0,"zero",RIGHT(Table_2_UK!K23,1))</f>
        <v>zero</v>
      </c>
      <c r="I23" s="137" t="str">
        <f>IF(Table_2_UK!L23=0,"zero",RIGHT(Table_2_UK!L23,1))</f>
        <v>zero</v>
      </c>
      <c r="J23" s="137" t="str">
        <f>IF(Table_2_UK!M23=0,"zero",RIGHT(Table_2_UK!M23,1))</f>
        <v>zero</v>
      </c>
      <c r="K23" s="14" t="str">
        <f>IF(Table_3_UK!H23=0,"zero",RIGHT(Table_3_UK!H23,1))</f>
        <v>2</v>
      </c>
      <c r="L23" s="15" t="str">
        <f>IF(Table_3_UK!I23=0,"zero",RIGHT(Table_3_UK!I23,1))</f>
        <v>8</v>
      </c>
      <c r="O23" s="14" t="str">
        <f>IF(Table_4_UK!H23=0,"zero",RIGHT(Table_4_UK!H23,1))</f>
        <v>zero</v>
      </c>
      <c r="P23" s="15" t="str">
        <f>IF(Table_4_UK!I23=0,"zero",RIGHT(Table_4_UK!I23,1))</f>
        <v>zero</v>
      </c>
      <c r="Q23" s="137" t="str">
        <f>IF(Table_5_UK!H23=0,"zero",RIGHT(Table_5_UK!H23,1))</f>
        <v>1</v>
      </c>
      <c r="R23" s="137" t="str">
        <f>IF(Table_5_UK!I23=0,"zero",RIGHT(Table_5_UK!I23,1))</f>
        <v>0</v>
      </c>
      <c r="S23" s="137" t="str">
        <f>IF(Table_5_UK!J23=0,"zero",RIGHT(Table_5_UK!J23,1))</f>
        <v>zero</v>
      </c>
      <c r="T23" s="137" t="str">
        <f>IF(Table_5_UK!K23=0,"zero",RIGHT(Table_5_UK!K23,1))</f>
        <v>3</v>
      </c>
      <c r="U23" s="137" t="str">
        <f>IF(Table_5_UK!L23=0,"zero",RIGHT(Table_5_UK!L23,1))</f>
        <v>zero</v>
      </c>
      <c r="V23" s="137" t="str">
        <f>IF(Table_5_UK!M23=0,"zero",RIGHT(Table_5_UK!M23,1))</f>
        <v>zero</v>
      </c>
      <c r="W23" s="137" t="str">
        <f>IF(Table_5_UK!N23=0,"zero",RIGHT(Table_5_UK!N23,1))</f>
        <v>zero</v>
      </c>
      <c r="X23" s="137" t="str">
        <f>IF(Table_5_UK!O23=0,"zero",RIGHT(Table_5_UK!O23,1))</f>
        <v>zero</v>
      </c>
      <c r="Y23" s="137" t="str">
        <f>IF(Table_5_UK!P23=0,"zero",RIGHT(Table_5_UK!P23,1))</f>
        <v>4</v>
      </c>
      <c r="Z23" s="137" t="str">
        <f>IF(Table_5_UK!Q23=0,"zero",RIGHT(Table_5_UK!Q23,1))</f>
        <v>4</v>
      </c>
      <c r="AA23" s="137" t="str">
        <f>IF(Table_5_UK!R23=0,"zero",RIGHT(Table_5_UK!R23,1))</f>
        <v>8</v>
      </c>
      <c r="AB23" s="137" t="str">
        <f>IF(Table_5_UK!S23=0,"zero",RIGHT(Table_5_UK!S23,1))</f>
        <v>4</v>
      </c>
      <c r="AC23" s="137" t="str">
        <f>IF(Table_5_UK!T23=0,"zero",RIGHT(Table_5_UK!T23,1))</f>
        <v>zero</v>
      </c>
      <c r="AD23" s="137" t="str">
        <f>IF(Table_5_UK!U23=0,"zero",RIGHT(Table_5_UK!U23,1))</f>
        <v>1</v>
      </c>
      <c r="AE23" s="137" t="str">
        <f>IF(Table_5_UK!V23=0,"zero",RIGHT(Table_5_UK!V23,1))</f>
        <v>0</v>
      </c>
      <c r="AF23" s="137" t="str">
        <f>IF(Table_5_UK!W23=0,"zero",RIGHT(Table_5_UK!W23,1))</f>
        <v>0</v>
      </c>
      <c r="AG23" s="137" t="str">
        <f>IF(Table_5_UK!X23=0,"zero",RIGHT(Table_5_UK!X23,1))</f>
        <v>zero</v>
      </c>
      <c r="AH23" s="137" t="str">
        <f>IF(Table_5_UK!Y23=0,"zero",RIGHT(Table_5_UK!Y23,1))</f>
        <v>zero</v>
      </c>
      <c r="AI23" s="137" t="str">
        <f>IF(Table_5_UK!Z23=0,"zero",RIGHT(Table_5_UK!Z23,1))</f>
        <v>2</v>
      </c>
      <c r="AJ23" s="137" t="str">
        <f>IF(Table_5_UK!AA23=0,"zero",RIGHT(Table_5_UK!AA23,1))</f>
        <v>5</v>
      </c>
      <c r="AK23" s="137" t="str">
        <f>IF(Table_5_UK!AB23=0,"zero",RIGHT(Table_5_UK!AB23,1))</f>
        <v>zero</v>
      </c>
      <c r="AL23" s="137" t="str">
        <f>IF(Table_5_UK!AC23=0,"zero",RIGHT(Table_5_UK!AC23,1))</f>
        <v>0</v>
      </c>
      <c r="AM23" s="141" t="str">
        <f>IF(Table_5_UK!AD23=0,"zero",RIGHT(Table_5_UK!AD23,1))</f>
        <v>8</v>
      </c>
      <c r="AN23" s="32" t="str">
        <f>IF(Table_6_UK!H24=0,"zero",RIGHT(Table_6_UK!H24,1))</f>
        <v>zero</v>
      </c>
      <c r="AO23" s="32" t="str">
        <f>IF(Table_6_UK!I24=0,"zero",RIGHT(Table_6_UK!I24,1))</f>
        <v>zero</v>
      </c>
      <c r="AP23" s="32" t="str">
        <f>IF(Table_6_UK!J24=0,"zero",RIGHT(Table_6_UK!J24,1))</f>
        <v>zero</v>
      </c>
      <c r="AQ23" s="15" t="str">
        <f>IF(Table_6_UK!K24=0,"zero",RIGHT(Table_6_UK!K24,1))</f>
        <v>zero</v>
      </c>
      <c r="AR23" s="147" t="str">
        <f>IF(Table_7_UK!H23=0,"zero",RIGHT(Table_7_UK!H23,1))</f>
        <v>5</v>
      </c>
      <c r="AW23" s="14" t="str">
        <f>IF(Table_8_UK!H23=0,"zero",RIGHT(Table_8_UK!H23,1))</f>
        <v>6</v>
      </c>
      <c r="AX23" s="32" t="str">
        <f>IF(Table_8_UK!I23=0,"zero",RIGHT(Table_8_UK!I23,1))</f>
        <v>4</v>
      </c>
      <c r="AY23" s="32" t="str">
        <f>IF(Table_8_UK!J23=0,"zero",RIGHT(Table_8_UK!J23,1))</f>
        <v>0</v>
      </c>
      <c r="AZ23" s="32" t="str">
        <f>IF(Table_8_UK!K23=0,"zero",RIGHT(Table_8_UK!K23,1))</f>
        <v>/</v>
      </c>
      <c r="BA23" s="32" t="str">
        <f>IF(Table_8_UK!L23=0,"zero",RIGHT(Table_8_UK!L23,1))</f>
        <v>2</v>
      </c>
      <c r="BB23" s="32" t="str">
        <f>IF(Table_8_UK!M23=0,"zero",RIGHT(Table_8_UK!M23,1))</f>
        <v>8</v>
      </c>
      <c r="BC23" s="15" t="str">
        <f>IF(Table_8_UK!N23=0,"zero",RIGHT(Table_8_UK!N23,1))</f>
        <v>/</v>
      </c>
    </row>
    <row r="24" spans="3:62" x14ac:dyDescent="0.25">
      <c r="C24" s="14" t="str">
        <f>IF(Table_1_UK!H24=0,"zero",RIGHT(Table_1_UK!H24,1))</f>
        <v>zero</v>
      </c>
      <c r="D24" s="32" t="str">
        <f>IF(Table_1_UK!I24=0,"zero",RIGHT(Table_1_UK!I24,1))</f>
        <v>zero</v>
      </c>
      <c r="E24" s="152" t="str">
        <f>IF(Table_2_UK!H24=0,"zero",RIGHT(Table_2_UK!H24,1))</f>
        <v>6</v>
      </c>
      <c r="F24" s="153" t="str">
        <f>IF(Table_2_UK!I24=0,"zero",RIGHT(Table_2_UK!I24,1))</f>
        <v>8</v>
      </c>
      <c r="G24" s="153" t="str">
        <f>IF(Table_2_UK!J24=0,"zero",RIGHT(Table_2_UK!J24,1))</f>
        <v>5</v>
      </c>
      <c r="H24" s="153" t="str">
        <f>IF(Table_2_UK!K24=0,"zero",RIGHT(Table_2_UK!K24,1))</f>
        <v>8</v>
      </c>
      <c r="I24" s="153" t="str">
        <f>IF(Table_2_UK!L24=0,"zero",RIGHT(Table_2_UK!L24,1))</f>
        <v>7</v>
      </c>
      <c r="J24" s="154" t="str">
        <f>IF(Table_2_UK!M24=0,"zero",RIGHT(Table_2_UK!M24,1))</f>
        <v>zero</v>
      </c>
      <c r="K24" s="14" t="str">
        <f>IF(Table_3_UK!H24=0,"zero",RIGHT(Table_3_UK!H24,1))</f>
        <v>zero</v>
      </c>
      <c r="L24" s="15" t="str">
        <f>IF(Table_3_UK!I24=0,"zero",RIGHT(Table_3_UK!I24,1))</f>
        <v>zero</v>
      </c>
      <c r="O24" s="14" t="str">
        <f>IF(Table_4_UK!H24=0,"zero",RIGHT(Table_4_UK!H24,1))</f>
        <v>zero</v>
      </c>
      <c r="P24" s="15" t="str">
        <f>IF(Table_4_UK!I24=0,"zero",RIGHT(Table_4_UK!I24,1))</f>
        <v>zero</v>
      </c>
      <c r="Q24" s="137" t="str">
        <f>IF(Table_5_UK!H24=0,"zero",RIGHT(Table_5_UK!H24,1))</f>
        <v>zero</v>
      </c>
      <c r="R24" s="137" t="str">
        <f>IF(Table_5_UK!I24=0,"zero",RIGHT(Table_5_UK!I24,1))</f>
        <v>5</v>
      </c>
      <c r="S24" s="137" t="str">
        <f>IF(Table_5_UK!J24=0,"zero",RIGHT(Table_5_UK!J24,1))</f>
        <v>zero</v>
      </c>
      <c r="T24" s="137" t="str">
        <f>IF(Table_5_UK!K24=0,"zero",RIGHT(Table_5_UK!K24,1))</f>
        <v>0</v>
      </c>
      <c r="U24" s="137" t="str">
        <f>IF(Table_5_UK!L24=0,"zero",RIGHT(Table_5_UK!L24,1))</f>
        <v>zero</v>
      </c>
      <c r="V24" s="137" t="str">
        <f>IF(Table_5_UK!M24=0,"zero",RIGHT(Table_5_UK!M24,1))</f>
        <v>zero</v>
      </c>
      <c r="W24" s="137" t="str">
        <f>IF(Table_5_UK!N24=0,"zero",RIGHT(Table_5_UK!N24,1))</f>
        <v>6</v>
      </c>
      <c r="X24" s="137" t="str">
        <f>IF(Table_5_UK!O24=0,"zero",RIGHT(Table_5_UK!O24,1))</f>
        <v>zero</v>
      </c>
      <c r="Y24" s="137" t="str">
        <f>IF(Table_5_UK!P24=0,"zero",RIGHT(Table_5_UK!P24,1))</f>
        <v>1</v>
      </c>
      <c r="Z24" s="137" t="str">
        <f>IF(Table_5_UK!Q24=0,"zero",RIGHT(Table_5_UK!Q24,1))</f>
        <v>4</v>
      </c>
      <c r="AA24" s="137" t="str">
        <f>IF(Table_5_UK!R24=0,"zero",RIGHT(Table_5_UK!R24,1))</f>
        <v>zero</v>
      </c>
      <c r="AB24" s="137" t="str">
        <f>IF(Table_5_UK!S24=0,"zero",RIGHT(Table_5_UK!S24,1))</f>
        <v>9</v>
      </c>
      <c r="AC24" s="137" t="str">
        <f>IF(Table_5_UK!T24=0,"zero",RIGHT(Table_5_UK!T24,1))</f>
        <v>zero</v>
      </c>
      <c r="AD24" s="137" t="str">
        <f>IF(Table_5_UK!U24=0,"zero",RIGHT(Table_5_UK!U24,1))</f>
        <v>8</v>
      </c>
      <c r="AE24" s="137" t="str">
        <f>IF(Table_5_UK!V24=0,"zero",RIGHT(Table_5_UK!V24,1))</f>
        <v>0</v>
      </c>
      <c r="AF24" s="137" t="str">
        <f>IF(Table_5_UK!W24=0,"zero",RIGHT(Table_5_UK!W24,1))</f>
        <v>9</v>
      </c>
      <c r="AG24" s="137" t="str">
        <f>IF(Table_5_UK!X24=0,"zero",RIGHT(Table_5_UK!X24,1))</f>
        <v>zero</v>
      </c>
      <c r="AH24" s="137" t="str">
        <f>IF(Table_5_UK!Y24=0,"zero",RIGHT(Table_5_UK!Y24,1))</f>
        <v>zero</v>
      </c>
      <c r="AI24" s="137" t="str">
        <f>IF(Table_5_UK!Z24=0,"zero",RIGHT(Table_5_UK!Z24,1))</f>
        <v>7</v>
      </c>
      <c r="AJ24" s="137" t="str">
        <f>IF(Table_5_UK!AA24=0,"zero",RIGHT(Table_5_UK!AA24,1))</f>
        <v>zero</v>
      </c>
      <c r="AK24" s="137" t="str">
        <f>IF(Table_5_UK!AB24=0,"zero",RIGHT(Table_5_UK!AB24,1))</f>
        <v>4</v>
      </c>
      <c r="AL24" s="137" t="str">
        <f>IF(Table_5_UK!AC24=0,"zero",RIGHT(Table_5_UK!AC24,1))</f>
        <v>7</v>
      </c>
      <c r="AM24" s="141" t="str">
        <f>IF(Table_5_UK!AD24=0,"zero",RIGHT(Table_5_UK!AD24,1))</f>
        <v>9</v>
      </c>
      <c r="AN24" s="32" t="str">
        <f>IF(Table_6_UK!H25=0,"zero",RIGHT(Table_6_UK!H25,1))</f>
        <v>zero</v>
      </c>
      <c r="AO24" s="32" t="str">
        <f>IF(Table_6_UK!I25=0,"zero",RIGHT(Table_6_UK!I25,1))</f>
        <v>zero</v>
      </c>
      <c r="AP24" s="32" t="str">
        <f>IF(Table_6_UK!J25=0,"zero",RIGHT(Table_6_UK!J25,1))</f>
        <v>zero</v>
      </c>
      <c r="AQ24" s="15" t="str">
        <f>IF(Table_6_UK!K25=0,"zero",RIGHT(Table_6_UK!K25,1))</f>
        <v>zero</v>
      </c>
      <c r="AR24" s="147" t="str">
        <f>IF(Table_7_UK!H24=0,"zero",RIGHT(Table_7_UK!H24,1))</f>
        <v>1</v>
      </c>
      <c r="AW24" s="14" t="str">
        <f>IF(Table_8_UK!H24=0,"zero",RIGHT(Table_8_UK!H24,1))</f>
        <v>3</v>
      </c>
      <c r="AX24" s="32" t="str">
        <f>IF(Table_8_UK!I24=0,"zero",RIGHT(Table_8_UK!I24,1))</f>
        <v>4</v>
      </c>
      <c r="AY24" s="32" t="str">
        <f>IF(Table_8_UK!J24=0,"zero",RIGHT(Table_8_UK!J24,1))</f>
        <v>7</v>
      </c>
      <c r="AZ24" s="32" t="str">
        <f>IF(Table_8_UK!K24=0,"zero",RIGHT(Table_8_UK!K24,1))</f>
        <v>/</v>
      </c>
      <c r="BA24" s="32" t="str">
        <f>IF(Table_8_UK!L24=0,"zero",RIGHT(Table_8_UK!L24,1))</f>
        <v>0</v>
      </c>
      <c r="BB24" s="32" t="str">
        <f>IF(Table_8_UK!M24=0,"zero",RIGHT(Table_8_UK!M24,1))</f>
        <v>5</v>
      </c>
      <c r="BC24" s="15" t="str">
        <f>IF(Table_8_UK!N24=0,"zero",RIGHT(Table_8_UK!N24,1))</f>
        <v>/</v>
      </c>
    </row>
    <row r="25" spans="3:62" x14ac:dyDescent="0.25">
      <c r="C25" s="14" t="str">
        <f>IF(Table_1_UK!H25=0,"zero",RIGHT(Table_1_UK!H25,1))</f>
        <v>8</v>
      </c>
      <c r="D25" s="32" t="str">
        <f>IF(Table_1_UK!I25=0,"zero",RIGHT(Table_1_UK!I25,1))</f>
        <v>9</v>
      </c>
      <c r="E25" s="14"/>
      <c r="K25" s="14" t="str">
        <f>IF(Table_3_UK!H25=0,"zero",RIGHT(Table_3_UK!H25,1))</f>
        <v>zero</v>
      </c>
      <c r="L25" s="15" t="str">
        <f>IF(Table_3_UK!I25=0,"zero",RIGHT(Table_3_UK!I25,1))</f>
        <v>zero</v>
      </c>
      <c r="O25" s="14" t="str">
        <f>IF(Table_4_UK!H25=0,"zero",RIGHT(Table_4_UK!H25,1))</f>
        <v>4</v>
      </c>
      <c r="P25" s="15" t="str">
        <f>IF(Table_4_UK!I25=0,"zero",RIGHT(Table_4_UK!I25,1))</f>
        <v>9</v>
      </c>
      <c r="Q25" s="137" t="str">
        <f>IF(Table_5_UK!H25=0,"zero",RIGHT(Table_5_UK!H25,1))</f>
        <v>zero</v>
      </c>
      <c r="R25" s="137" t="str">
        <f>IF(Table_5_UK!I25=0,"zero",RIGHT(Table_5_UK!I25,1))</f>
        <v>zero</v>
      </c>
      <c r="S25" s="137" t="str">
        <f>IF(Table_5_UK!J25=0,"zero",RIGHT(Table_5_UK!J25,1))</f>
        <v>zero</v>
      </c>
      <c r="T25" s="137" t="str">
        <f>IF(Table_5_UK!K25=0,"zero",RIGHT(Table_5_UK!K25,1))</f>
        <v>4</v>
      </c>
      <c r="U25" s="137" t="str">
        <f>IF(Table_5_UK!L25=0,"zero",RIGHT(Table_5_UK!L25,1))</f>
        <v>zero</v>
      </c>
      <c r="V25" s="137" t="str">
        <f>IF(Table_5_UK!M25=0,"zero",RIGHT(Table_5_UK!M25,1))</f>
        <v>zero</v>
      </c>
      <c r="W25" s="137" t="str">
        <f>IF(Table_5_UK!N25=0,"zero",RIGHT(Table_5_UK!N25,1))</f>
        <v>2</v>
      </c>
      <c r="X25" s="137" t="str">
        <f>IF(Table_5_UK!O25=0,"zero",RIGHT(Table_5_UK!O25,1))</f>
        <v>zero</v>
      </c>
      <c r="Y25" s="137" t="str">
        <f>IF(Table_5_UK!P25=0,"zero",RIGHT(Table_5_UK!P25,1))</f>
        <v>6</v>
      </c>
      <c r="Z25" s="137" t="str">
        <f>IF(Table_5_UK!Q25=0,"zero",RIGHT(Table_5_UK!Q25,1))</f>
        <v>8</v>
      </c>
      <c r="AA25" s="137" t="str">
        <f>IF(Table_5_UK!R25=0,"zero",RIGHT(Table_5_UK!R25,1))</f>
        <v>zero</v>
      </c>
      <c r="AB25" s="137" t="str">
        <f>IF(Table_5_UK!S25=0,"zero",RIGHT(Table_5_UK!S25,1))</f>
        <v>6</v>
      </c>
      <c r="AC25" s="137" t="str">
        <f>IF(Table_5_UK!T25=0,"zero",RIGHT(Table_5_UK!T25,1))</f>
        <v>zero</v>
      </c>
      <c r="AD25" s="137" t="str">
        <f>IF(Table_5_UK!U25=0,"zero",RIGHT(Table_5_UK!U25,1))</f>
        <v>4</v>
      </c>
      <c r="AE25" s="137" t="str">
        <f>IF(Table_5_UK!V25=0,"zero",RIGHT(Table_5_UK!V25,1))</f>
        <v>7</v>
      </c>
      <c r="AF25" s="137" t="str">
        <f>IF(Table_5_UK!W25=0,"zero",RIGHT(Table_5_UK!W25,1))</f>
        <v>0</v>
      </c>
      <c r="AG25" s="137" t="str">
        <f>IF(Table_5_UK!X25=0,"zero",RIGHT(Table_5_UK!X25,1))</f>
        <v>zero</v>
      </c>
      <c r="AH25" s="137" t="str">
        <f>IF(Table_5_UK!Y25=0,"zero",RIGHT(Table_5_UK!Y25,1))</f>
        <v>2</v>
      </c>
      <c r="AI25" s="137" t="str">
        <f>IF(Table_5_UK!Z25=0,"zero",RIGHT(Table_5_UK!Z25,1))</f>
        <v>5</v>
      </c>
      <c r="AJ25" s="137" t="str">
        <f>IF(Table_5_UK!AA25=0,"zero",RIGHT(Table_5_UK!AA25,1))</f>
        <v>zero</v>
      </c>
      <c r="AK25" s="137" t="str">
        <f>IF(Table_5_UK!AB25=0,"zero",RIGHT(Table_5_UK!AB25,1))</f>
        <v>zero</v>
      </c>
      <c r="AL25" s="137" t="str">
        <f>IF(Table_5_UK!AC25=0,"zero",RIGHT(Table_5_UK!AC25,1))</f>
        <v>1</v>
      </c>
      <c r="AM25" s="141" t="str">
        <f>IF(Table_5_UK!AD25=0,"zero",RIGHT(Table_5_UK!AD25,1))</f>
        <v>9</v>
      </c>
      <c r="AN25" s="32" t="str">
        <f>IF(Table_6_UK!H26=0,"zero",RIGHT(Table_6_UK!H26,1))</f>
        <v>3</v>
      </c>
      <c r="AO25" s="32" t="str">
        <f>IF(Table_6_UK!I26=0,"zero",RIGHT(Table_6_UK!I26,1))</f>
        <v>3</v>
      </c>
      <c r="AP25" s="32" t="str">
        <f>IF(Table_6_UK!J26=0,"zero",RIGHT(Table_6_UK!J26,1))</f>
        <v>7</v>
      </c>
      <c r="AQ25" s="15" t="str">
        <f>IF(Table_6_UK!K26=0,"zero",RIGHT(Table_6_UK!K26,1))</f>
        <v>3</v>
      </c>
      <c r="AR25" s="147" t="str">
        <f>IF(Table_7_UK!H25=0,"zero",RIGHT(Table_7_UK!H25,1))</f>
        <v>5</v>
      </c>
      <c r="AW25" s="14" t="str">
        <f>IF(Table_8_UK!H25=0,"zero",RIGHT(Table_8_UK!H25,1))</f>
        <v>4</v>
      </c>
      <c r="AX25" s="32" t="str">
        <f>IF(Table_8_UK!I25=0,"zero",RIGHT(Table_8_UK!I25,1))</f>
        <v>7</v>
      </c>
      <c r="AY25" s="32" t="str">
        <f>IF(Table_8_UK!J25=0,"zero",RIGHT(Table_8_UK!J25,1))</f>
        <v>1</v>
      </c>
      <c r="AZ25" s="32" t="str">
        <f>IF(Table_8_UK!K25=0,"zero",RIGHT(Table_8_UK!K25,1))</f>
        <v>/</v>
      </c>
      <c r="BA25" s="32" t="str">
        <f>IF(Table_8_UK!L25=0,"zero",RIGHT(Table_8_UK!L25,1))</f>
        <v>8</v>
      </c>
      <c r="BB25" s="32" t="str">
        <f>IF(Table_8_UK!M25=0,"zero",RIGHT(Table_8_UK!M25,1))</f>
        <v>8</v>
      </c>
      <c r="BC25" s="15" t="str">
        <f>IF(Table_8_UK!N25=0,"zero",RIGHT(Table_8_UK!N25,1))</f>
        <v>/</v>
      </c>
    </row>
    <row r="26" spans="3:62" x14ac:dyDescent="0.25">
      <c r="C26" s="14" t="str">
        <f>IF(Table_1_UK!H26=0,"zero",RIGHT(Table_1_UK!H26,1))</f>
        <v>5</v>
      </c>
      <c r="D26" s="32" t="str">
        <f>IF(Table_1_UK!I26=0,"zero",RIGHT(Table_1_UK!I26,1))</f>
        <v>0</v>
      </c>
      <c r="E26" s="14"/>
      <c r="K26" s="14" t="str">
        <f>IF(Table_3_UK!H26=0,"zero",RIGHT(Table_3_UK!H26,1))</f>
        <v>zero</v>
      </c>
      <c r="L26" s="15" t="str">
        <f>IF(Table_3_UK!I26=0,"zero",RIGHT(Table_3_UK!I26,1))</f>
        <v>zero</v>
      </c>
      <c r="O26" s="14" t="str">
        <f>IF(Table_4_UK!H26=0,"zero",RIGHT(Table_4_UK!H26,1))</f>
        <v>2</v>
      </c>
      <c r="P26" s="15" t="str">
        <f>IF(Table_4_UK!I26=0,"zero",RIGHT(Table_4_UK!I26,1))</f>
        <v>5</v>
      </c>
      <c r="Q26" s="137" t="str">
        <f>IF(Table_5_UK!H26=0,"zero",RIGHT(Table_5_UK!H26,1))</f>
        <v>6</v>
      </c>
      <c r="R26" s="137" t="str">
        <f>IF(Table_5_UK!I26=0,"zero",RIGHT(Table_5_UK!I26,1))</f>
        <v>4</v>
      </c>
      <c r="S26" s="137" t="str">
        <f>IF(Table_5_UK!J26=0,"zero",RIGHT(Table_5_UK!J26,1))</f>
        <v>zero</v>
      </c>
      <c r="T26" s="137" t="str">
        <f>IF(Table_5_UK!K26=0,"zero",RIGHT(Table_5_UK!K26,1))</f>
        <v>1</v>
      </c>
      <c r="U26" s="137" t="str">
        <f>IF(Table_5_UK!L26=0,"zero",RIGHT(Table_5_UK!L26,1))</f>
        <v>7</v>
      </c>
      <c r="V26" s="137" t="str">
        <f>IF(Table_5_UK!M26=0,"zero",RIGHT(Table_5_UK!M26,1))</f>
        <v>2</v>
      </c>
      <c r="W26" s="137" t="str">
        <f>IF(Table_5_UK!N26=0,"zero",RIGHT(Table_5_UK!N26,1))</f>
        <v>zero</v>
      </c>
      <c r="X26" s="137" t="str">
        <f>IF(Table_5_UK!O26=0,"zero",RIGHT(Table_5_UK!O26,1))</f>
        <v>5</v>
      </c>
      <c r="Y26" s="137" t="str">
        <f>IF(Table_5_UK!P26=0,"zero",RIGHT(Table_5_UK!P26,1))</f>
        <v>5</v>
      </c>
      <c r="Z26" s="137" t="str">
        <f>IF(Table_5_UK!Q26=0,"zero",RIGHT(Table_5_UK!Q26,1))</f>
        <v>5</v>
      </c>
      <c r="AA26" s="137" t="str">
        <f>IF(Table_5_UK!R26=0,"zero",RIGHT(Table_5_UK!R26,1))</f>
        <v>zero</v>
      </c>
      <c r="AB26" s="137" t="str">
        <f>IF(Table_5_UK!S26=0,"zero",RIGHT(Table_5_UK!S26,1))</f>
        <v>zero</v>
      </c>
      <c r="AC26" s="137" t="str">
        <f>IF(Table_5_UK!T26=0,"zero",RIGHT(Table_5_UK!T26,1))</f>
        <v>zero</v>
      </c>
      <c r="AD26" s="137" t="str">
        <f>IF(Table_5_UK!U26=0,"zero",RIGHT(Table_5_UK!U26,1))</f>
        <v>3</v>
      </c>
      <c r="AE26" s="137" t="str">
        <f>IF(Table_5_UK!V26=0,"zero",RIGHT(Table_5_UK!V26,1))</f>
        <v>8</v>
      </c>
      <c r="AF26" s="137" t="str">
        <f>IF(Table_5_UK!W26=0,"zero",RIGHT(Table_5_UK!W26,1))</f>
        <v>7</v>
      </c>
      <c r="AG26" s="137" t="str">
        <f>IF(Table_5_UK!X26=0,"zero",RIGHT(Table_5_UK!X26,1))</f>
        <v>zero</v>
      </c>
      <c r="AH26" s="137" t="str">
        <f>IF(Table_5_UK!Y26=0,"zero",RIGHT(Table_5_UK!Y26,1))</f>
        <v>zero</v>
      </c>
      <c r="AI26" s="137" t="str">
        <f>IF(Table_5_UK!Z26=0,"zero",RIGHT(Table_5_UK!Z26,1))</f>
        <v>zero</v>
      </c>
      <c r="AJ26" s="137" t="str">
        <f>IF(Table_5_UK!AA26=0,"zero",RIGHT(Table_5_UK!AA26,1))</f>
        <v>2</v>
      </c>
      <c r="AK26" s="137" t="str">
        <f>IF(Table_5_UK!AB26=0,"zero",RIGHT(Table_5_UK!AB26,1))</f>
        <v>3</v>
      </c>
      <c r="AL26" s="137" t="str">
        <f>IF(Table_5_UK!AC26=0,"zero",RIGHT(Table_5_UK!AC26,1))</f>
        <v>6</v>
      </c>
      <c r="AM26" s="141" t="str">
        <f>IF(Table_5_UK!AD26=0,"zero",RIGHT(Table_5_UK!AD26,1))</f>
        <v>9</v>
      </c>
      <c r="AN26" s="32" t="str">
        <f>IF(Table_6_UK!H27=0,"zero",RIGHT(Table_6_UK!H27,1))</f>
        <v>7</v>
      </c>
      <c r="AO26" s="32" t="str">
        <f>IF(Table_6_UK!I27=0,"zero",RIGHT(Table_6_UK!I27,1))</f>
        <v>zero</v>
      </c>
      <c r="AP26" s="32" t="str">
        <f>IF(Table_6_UK!J27=0,"zero",RIGHT(Table_6_UK!J27,1))</f>
        <v>9</v>
      </c>
      <c r="AQ26" s="15" t="str">
        <f>IF(Table_6_UK!K27=0,"zero",RIGHT(Table_6_UK!K27,1))</f>
        <v>6</v>
      </c>
      <c r="AR26" s="147" t="str">
        <f>IF(Table_7_UK!H26=0,"zero",RIGHT(Table_7_UK!H26,1))</f>
        <v>8</v>
      </c>
      <c r="AW26" s="14" t="str">
        <f>IF(Table_8_UK!H26=0,"zero",RIGHT(Table_8_UK!H26,1))</f>
        <v>1</v>
      </c>
      <c r="AX26" s="32" t="str">
        <f>IF(Table_8_UK!I26=0,"zero",RIGHT(Table_8_UK!I26,1))</f>
        <v>8</v>
      </c>
      <c r="AY26" s="32" t="str">
        <f>IF(Table_8_UK!J26=0,"zero",RIGHT(Table_8_UK!J26,1))</f>
        <v>9</v>
      </c>
      <c r="AZ26" s="32" t="str">
        <f>IF(Table_8_UK!K26=0,"zero",RIGHT(Table_8_UK!K26,1))</f>
        <v>/</v>
      </c>
      <c r="BA26" s="32" t="str">
        <f>IF(Table_8_UK!L26=0,"zero",RIGHT(Table_8_UK!L26,1))</f>
        <v>1</v>
      </c>
      <c r="BB26" s="32" t="str">
        <f>IF(Table_8_UK!M26=0,"zero",RIGHT(Table_8_UK!M26,1))</f>
        <v>5</v>
      </c>
      <c r="BC26" s="15" t="str">
        <f>IF(Table_8_UK!N26=0,"zero",RIGHT(Table_8_UK!N26,1))</f>
        <v>/</v>
      </c>
    </row>
    <row r="27" spans="3:62" x14ac:dyDescent="0.25">
      <c r="C27" s="14" t="str">
        <f>IF(Table_1_UK!H27=0,"zero",RIGHT(Table_1_UK!H27,1))</f>
        <v>zero</v>
      </c>
      <c r="D27" s="32" t="str">
        <f>IF(Table_1_UK!I27=0,"zero",RIGHT(Table_1_UK!I27,1))</f>
        <v>zero</v>
      </c>
      <c r="E27" s="14"/>
      <c r="K27" s="14" t="str">
        <f>IF(Table_3_UK!H27=0,"zero",RIGHT(Table_3_UK!H27,1))</f>
        <v>4</v>
      </c>
      <c r="L27" s="15" t="str">
        <f>IF(Table_3_UK!I27=0,"zero",RIGHT(Table_3_UK!I27,1))</f>
        <v>2</v>
      </c>
      <c r="O27" s="14" t="str">
        <f>IF(Table_4_UK!H27=0,"zero",RIGHT(Table_4_UK!H27,1))</f>
        <v>7</v>
      </c>
      <c r="P27" s="15" t="str">
        <f>IF(Table_4_UK!I27=0,"zero",RIGHT(Table_4_UK!I27,1))</f>
        <v>8</v>
      </c>
      <c r="Q27" s="137" t="str">
        <f>IF(Table_5_UK!H27=0,"zero",RIGHT(Table_5_UK!H27,1))</f>
        <v>zero</v>
      </c>
      <c r="R27" s="137" t="str">
        <f>IF(Table_5_UK!I27=0,"zero",RIGHT(Table_5_UK!I27,1))</f>
        <v>zero</v>
      </c>
      <c r="S27" s="137" t="str">
        <f>IF(Table_5_UK!J27=0,"zero",RIGHT(Table_5_UK!J27,1))</f>
        <v>4</v>
      </c>
      <c r="T27" s="137" t="str">
        <f>IF(Table_5_UK!K27=0,"zero",RIGHT(Table_5_UK!K27,1))</f>
        <v>7</v>
      </c>
      <c r="U27" s="137" t="str">
        <f>IF(Table_5_UK!L27=0,"zero",RIGHT(Table_5_UK!L27,1))</f>
        <v>zero</v>
      </c>
      <c r="V27" s="137" t="str">
        <f>IF(Table_5_UK!M27=0,"zero",RIGHT(Table_5_UK!M27,1))</f>
        <v>zero</v>
      </c>
      <c r="W27" s="137" t="str">
        <f>IF(Table_5_UK!N27=0,"zero",RIGHT(Table_5_UK!N27,1))</f>
        <v>5</v>
      </c>
      <c r="X27" s="137" t="str">
        <f>IF(Table_5_UK!O27=0,"zero",RIGHT(Table_5_UK!O27,1))</f>
        <v>6</v>
      </c>
      <c r="Y27" s="137" t="str">
        <f>IF(Table_5_UK!P27=0,"zero",RIGHT(Table_5_UK!P27,1))</f>
        <v>2</v>
      </c>
      <c r="Z27" s="137" t="str">
        <f>IF(Table_5_UK!Q27=0,"zero",RIGHT(Table_5_UK!Q27,1))</f>
        <v>4</v>
      </c>
      <c r="AA27" s="137" t="str">
        <f>IF(Table_5_UK!R27=0,"zero",RIGHT(Table_5_UK!R27,1))</f>
        <v>zero</v>
      </c>
      <c r="AB27" s="137" t="str">
        <f>IF(Table_5_UK!S27=0,"zero",RIGHT(Table_5_UK!S27,1))</f>
        <v>3</v>
      </c>
      <c r="AC27" s="137" t="str">
        <f>IF(Table_5_UK!T27=0,"zero",RIGHT(Table_5_UK!T27,1))</f>
        <v>zero</v>
      </c>
      <c r="AD27" s="137" t="str">
        <f>IF(Table_5_UK!U27=0,"zero",RIGHT(Table_5_UK!U27,1))</f>
        <v>4</v>
      </c>
      <c r="AE27" s="137" t="str">
        <f>IF(Table_5_UK!V27=0,"zero",RIGHT(Table_5_UK!V27,1))</f>
        <v>9</v>
      </c>
      <c r="AF27" s="137" t="str">
        <f>IF(Table_5_UK!W27=0,"zero",RIGHT(Table_5_UK!W27,1))</f>
        <v>5</v>
      </c>
      <c r="AG27" s="137" t="str">
        <f>IF(Table_5_UK!X27=0,"zero",RIGHT(Table_5_UK!X27,1))</f>
        <v>zero</v>
      </c>
      <c r="AH27" s="137" t="str">
        <f>IF(Table_5_UK!Y27=0,"zero",RIGHT(Table_5_UK!Y27,1))</f>
        <v>zero</v>
      </c>
      <c r="AI27" s="137" t="str">
        <f>IF(Table_5_UK!Z27=0,"zero",RIGHT(Table_5_UK!Z27,1))</f>
        <v>zero</v>
      </c>
      <c r="AJ27" s="137" t="str">
        <f>IF(Table_5_UK!AA27=0,"zero",RIGHT(Table_5_UK!AA27,1))</f>
        <v>zero</v>
      </c>
      <c r="AK27" s="137" t="str">
        <f>IF(Table_5_UK!AB27=0,"zero",RIGHT(Table_5_UK!AB27,1))</f>
        <v>4</v>
      </c>
      <c r="AL27" s="137" t="str">
        <f>IF(Table_5_UK!AC27=0,"zero",RIGHT(Table_5_UK!AC27,1))</f>
        <v>0</v>
      </c>
      <c r="AM27" s="141" t="str">
        <f>IF(Table_5_UK!AD27=0,"zero",RIGHT(Table_5_UK!AD27,1))</f>
        <v>1</v>
      </c>
      <c r="AN27" s="32" t="str">
        <f>IF(Table_6_UK!H28=0,"zero",RIGHT(Table_6_UK!H28,1))</f>
        <v>zero</v>
      </c>
      <c r="AO27" s="32" t="str">
        <f>IF(Table_6_UK!I28=0,"zero",RIGHT(Table_6_UK!I28,1))</f>
        <v>zero</v>
      </c>
      <c r="AP27" s="32" t="str">
        <f>IF(Table_6_UK!J28=0,"zero",RIGHT(Table_6_UK!J28,1))</f>
        <v>6</v>
      </c>
      <c r="AQ27" s="15" t="str">
        <f>IF(Table_6_UK!K28=0,"zero",RIGHT(Table_6_UK!K28,1))</f>
        <v>6</v>
      </c>
      <c r="AR27" s="147" t="str">
        <f>IF(Table_7_UK!H27=0,"zero",RIGHT(Table_7_UK!H27,1))</f>
        <v>1</v>
      </c>
      <c r="AW27" s="14" t="str">
        <f>IF(Table_8_UK!H27=0,"zero",RIGHT(Table_8_UK!H27,1))</f>
        <v>2</v>
      </c>
      <c r="AX27" s="32" t="str">
        <f>IF(Table_8_UK!I27=0,"zero",RIGHT(Table_8_UK!I27,1))</f>
        <v>6</v>
      </c>
      <c r="AY27" s="32" t="str">
        <f>IF(Table_8_UK!J27=0,"zero",RIGHT(Table_8_UK!J27,1))</f>
        <v>8</v>
      </c>
      <c r="AZ27" s="32" t="str">
        <f>IF(Table_8_UK!K27=0,"zero",RIGHT(Table_8_UK!K27,1))</f>
        <v>/</v>
      </c>
      <c r="BA27" s="32" t="str">
        <f>IF(Table_8_UK!L27=0,"zero",RIGHT(Table_8_UK!L27,1))</f>
        <v>2</v>
      </c>
      <c r="BB27" s="32" t="str">
        <f>IF(Table_8_UK!M27=0,"zero",RIGHT(Table_8_UK!M27,1))</f>
        <v>zero</v>
      </c>
      <c r="BC27" s="15" t="str">
        <f>IF(Table_8_UK!N27=0,"zero",RIGHT(Table_8_UK!N27,1))</f>
        <v>/</v>
      </c>
    </row>
    <row r="28" spans="3:62" x14ac:dyDescent="0.25">
      <c r="C28" s="14" t="str">
        <f>IF(Table_1_UK!H28=0,"zero",RIGHT(Table_1_UK!H28,1))</f>
        <v>zero</v>
      </c>
      <c r="D28" s="32" t="str">
        <f>IF(Table_1_UK!I28=0,"zero",RIGHT(Table_1_UK!I28,1))</f>
        <v>zero</v>
      </c>
      <c r="E28" s="14"/>
      <c r="K28" s="14" t="str">
        <f>IF(Table_3_UK!H28=0,"zero",RIGHT(Table_3_UK!H28,1))</f>
        <v>1</v>
      </c>
      <c r="L28" s="15" t="str">
        <f>IF(Table_3_UK!I28=0,"zero",RIGHT(Table_3_UK!I28,1))</f>
        <v>6</v>
      </c>
      <c r="O28" s="14" t="str">
        <f>IF(Table_4_UK!H29=0,"zero",RIGHT(Table_4_UK!H29,1))</f>
        <v>7</v>
      </c>
      <c r="P28" s="15" t="str">
        <f>IF(Table_4_UK!I29=0,"zero",RIGHT(Table_4_UK!I29,1))</f>
        <v>4</v>
      </c>
      <c r="Q28" s="137" t="str">
        <f>IF(Table_5_UK!H28=0,"zero",RIGHT(Table_5_UK!H28,1))</f>
        <v>zero</v>
      </c>
      <c r="R28" s="137" t="str">
        <f>IF(Table_5_UK!I28=0,"zero",RIGHT(Table_5_UK!I28,1))</f>
        <v>zero</v>
      </c>
      <c r="S28" s="137" t="str">
        <f>IF(Table_5_UK!J28=0,"zero",RIGHT(Table_5_UK!J28,1))</f>
        <v>zero</v>
      </c>
      <c r="T28" s="137" t="str">
        <f>IF(Table_5_UK!K28=0,"zero",RIGHT(Table_5_UK!K28,1))</f>
        <v>2</v>
      </c>
      <c r="U28" s="137" t="str">
        <f>IF(Table_5_UK!L28=0,"zero",RIGHT(Table_5_UK!L28,1))</f>
        <v>zero</v>
      </c>
      <c r="V28" s="137" t="str">
        <f>IF(Table_5_UK!M28=0,"zero",RIGHT(Table_5_UK!M28,1))</f>
        <v>zero</v>
      </c>
      <c r="W28" s="137" t="str">
        <f>IF(Table_5_UK!N28=0,"zero",RIGHT(Table_5_UK!N28,1))</f>
        <v>zero</v>
      </c>
      <c r="X28" s="137" t="str">
        <f>IF(Table_5_UK!O28=0,"zero",RIGHT(Table_5_UK!O28,1))</f>
        <v>1</v>
      </c>
      <c r="Y28" s="137" t="str">
        <f>IF(Table_5_UK!P28=0,"zero",RIGHT(Table_5_UK!P28,1))</f>
        <v>3</v>
      </c>
      <c r="Z28" s="137" t="str">
        <f>IF(Table_5_UK!Q28=0,"zero",RIGHT(Table_5_UK!Q28,1))</f>
        <v>3</v>
      </c>
      <c r="AA28" s="137" t="str">
        <f>IF(Table_5_UK!R28=0,"zero",RIGHT(Table_5_UK!R28,1))</f>
        <v>zero</v>
      </c>
      <c r="AB28" s="137" t="str">
        <f>IF(Table_5_UK!S28=0,"zero",RIGHT(Table_5_UK!S28,1))</f>
        <v>7</v>
      </c>
      <c r="AC28" s="137" t="str">
        <f>IF(Table_5_UK!T28=0,"zero",RIGHT(Table_5_UK!T28,1))</f>
        <v>zero</v>
      </c>
      <c r="AD28" s="137" t="str">
        <f>IF(Table_5_UK!U28=0,"zero",RIGHT(Table_5_UK!U28,1))</f>
        <v>2</v>
      </c>
      <c r="AE28" s="137" t="str">
        <f>IF(Table_5_UK!V28=0,"zero",RIGHT(Table_5_UK!V28,1))</f>
        <v>1</v>
      </c>
      <c r="AF28" s="137" t="str">
        <f>IF(Table_5_UK!W28=0,"zero",RIGHT(Table_5_UK!W28,1))</f>
        <v>zero</v>
      </c>
      <c r="AG28" s="137" t="str">
        <f>IF(Table_5_UK!X28=0,"zero",RIGHT(Table_5_UK!X28,1))</f>
        <v>zero</v>
      </c>
      <c r="AH28" s="137" t="str">
        <f>IF(Table_5_UK!Y28=0,"zero",RIGHT(Table_5_UK!Y28,1))</f>
        <v>zero</v>
      </c>
      <c r="AI28" s="137" t="str">
        <f>IF(Table_5_UK!Z28=0,"zero",RIGHT(Table_5_UK!Z28,1))</f>
        <v>zero</v>
      </c>
      <c r="AJ28" s="137" t="str">
        <f>IF(Table_5_UK!AA28=0,"zero",RIGHT(Table_5_UK!AA28,1))</f>
        <v>zero</v>
      </c>
      <c r="AK28" s="137" t="str">
        <f>IF(Table_5_UK!AB28=0,"zero",RIGHT(Table_5_UK!AB28,1))</f>
        <v>zero</v>
      </c>
      <c r="AL28" s="137" t="str">
        <f>IF(Table_5_UK!AC28=0,"zero",RIGHT(Table_5_UK!AC28,1))</f>
        <v>zero</v>
      </c>
      <c r="AM28" s="141" t="str">
        <f>IF(Table_5_UK!AD28=0,"zero",RIGHT(Table_5_UK!AD28,1))</f>
        <v>6</v>
      </c>
      <c r="AN28" s="32" t="str">
        <f>IF(Table_6_UK!H29=0,"zero",RIGHT(Table_6_UK!H29,1))</f>
        <v>6</v>
      </c>
      <c r="AO28" s="32" t="str">
        <f>IF(Table_6_UK!I29=0,"zero",RIGHT(Table_6_UK!I29,1))</f>
        <v>2</v>
      </c>
      <c r="AP28" s="32" t="str">
        <f>IF(Table_6_UK!J29=0,"zero",RIGHT(Table_6_UK!J29,1))</f>
        <v>5</v>
      </c>
      <c r="AQ28" s="15" t="str">
        <f>IF(Table_6_UK!K29=0,"zero",RIGHT(Table_6_UK!K29,1))</f>
        <v>3</v>
      </c>
      <c r="AR28" s="147" t="str">
        <f>IF(Table_7_UK!H28=0,"zero",RIGHT(Table_7_UK!H28,1))</f>
        <v>9</v>
      </c>
      <c r="AW28" s="14" t="str">
        <f>IF(Table_8_UK!H28=0,"zero",RIGHT(Table_8_UK!H28,1))</f>
        <v>2</v>
      </c>
      <c r="AX28" s="32" t="str">
        <f>IF(Table_8_UK!I28=0,"zero",RIGHT(Table_8_UK!I28,1))</f>
        <v>6</v>
      </c>
      <c r="AY28" s="32" t="str">
        <f>IF(Table_8_UK!J28=0,"zero",RIGHT(Table_8_UK!J28,1))</f>
        <v>8</v>
      </c>
      <c r="AZ28" s="32" t="str">
        <f>IF(Table_8_UK!K28=0,"zero",RIGHT(Table_8_UK!K28,1))</f>
        <v>/</v>
      </c>
      <c r="BA28" s="32" t="str">
        <f>IF(Table_8_UK!L28=0,"zero",RIGHT(Table_8_UK!L28,1))</f>
        <v>0</v>
      </c>
      <c r="BB28" s="32" t="str">
        <f>IF(Table_8_UK!M28=0,"zero",RIGHT(Table_8_UK!M28,1))</f>
        <v>zero</v>
      </c>
      <c r="BC28" s="15" t="str">
        <f>IF(Table_8_UK!N28=0,"zero",RIGHT(Table_8_UK!N28,1))</f>
        <v>/</v>
      </c>
    </row>
    <row r="29" spans="3:62" x14ac:dyDescent="0.25">
      <c r="C29" s="14" t="str">
        <f>IF(Table_1_UK!H29=0,"zero",RIGHT(Table_1_UK!H29,1))</f>
        <v>zero</v>
      </c>
      <c r="D29" s="32" t="str">
        <f>IF(Table_1_UK!I29=0,"zero",RIGHT(Table_1_UK!I29,1))</f>
        <v>zero</v>
      </c>
      <c r="E29" s="14"/>
      <c r="K29" s="14" t="str">
        <f>IF(Table_3_UK!H29=0,"zero",RIGHT(Table_3_UK!H29,1))</f>
        <v>zero</v>
      </c>
      <c r="L29" s="15" t="str">
        <f>IF(Table_3_UK!I29=0,"zero",RIGHT(Table_3_UK!I29,1))</f>
        <v>zero</v>
      </c>
      <c r="O29" s="14" t="str">
        <f>IF(Table_4_UK!H30=0,"zero",RIGHT(Table_4_UK!H30,1))</f>
        <v>zero</v>
      </c>
      <c r="P29" s="15" t="str">
        <f>IF(Table_4_UK!I30=0,"zero",RIGHT(Table_4_UK!I30,1))</f>
        <v>zero</v>
      </c>
      <c r="Q29" s="137" t="str">
        <f>IF(Table_5_UK!H29=0,"zero",RIGHT(Table_5_UK!H29,1))</f>
        <v>7</v>
      </c>
      <c r="R29" s="137" t="str">
        <f>IF(Table_5_UK!I29=0,"zero",RIGHT(Table_5_UK!I29,1))</f>
        <v>zero</v>
      </c>
      <c r="S29" s="137" t="str">
        <f>IF(Table_5_UK!J29=0,"zero",RIGHT(Table_5_UK!J29,1))</f>
        <v>8</v>
      </c>
      <c r="T29" s="137" t="str">
        <f>IF(Table_5_UK!K29=0,"zero",RIGHT(Table_5_UK!K29,1))</f>
        <v>1</v>
      </c>
      <c r="U29" s="137" t="str">
        <f>IF(Table_5_UK!L29=0,"zero",RIGHT(Table_5_UK!L29,1))</f>
        <v>5</v>
      </c>
      <c r="V29" s="137" t="str">
        <f>IF(Table_5_UK!M29=0,"zero",RIGHT(Table_5_UK!M29,1))</f>
        <v>3</v>
      </c>
      <c r="W29" s="137" t="str">
        <f>IF(Table_5_UK!N29=0,"zero",RIGHT(Table_5_UK!N29,1))</f>
        <v>zero</v>
      </c>
      <c r="X29" s="137" t="str">
        <f>IF(Table_5_UK!O29=0,"zero",RIGHT(Table_5_UK!O29,1))</f>
        <v>zero</v>
      </c>
      <c r="Y29" s="137" t="str">
        <f>IF(Table_5_UK!P29=0,"zero",RIGHT(Table_5_UK!P29,1))</f>
        <v>4</v>
      </c>
      <c r="Z29" s="137" t="str">
        <f>IF(Table_5_UK!Q29=0,"zero",RIGHT(Table_5_UK!Q29,1))</f>
        <v>7</v>
      </c>
      <c r="AA29" s="137" t="str">
        <f>IF(Table_5_UK!R29=0,"zero",RIGHT(Table_5_UK!R29,1))</f>
        <v>zero</v>
      </c>
      <c r="AB29" s="137" t="str">
        <f>IF(Table_5_UK!S29=0,"zero",RIGHT(Table_5_UK!S29,1))</f>
        <v>5</v>
      </c>
      <c r="AC29" s="137" t="str">
        <f>IF(Table_5_UK!T29=0,"zero",RIGHT(Table_5_UK!T29,1))</f>
        <v>zero</v>
      </c>
      <c r="AD29" s="137" t="str">
        <f>IF(Table_5_UK!U29=0,"zero",RIGHT(Table_5_UK!U29,1))</f>
        <v>0</v>
      </c>
      <c r="AE29" s="137" t="str">
        <f>IF(Table_5_UK!V29=0,"zero",RIGHT(Table_5_UK!V29,1))</f>
        <v>8</v>
      </c>
      <c r="AF29" s="137" t="str">
        <f>IF(Table_5_UK!W29=0,"zero",RIGHT(Table_5_UK!W29,1))</f>
        <v>5</v>
      </c>
      <c r="AG29" s="137" t="str">
        <f>IF(Table_5_UK!X29=0,"zero",RIGHT(Table_5_UK!X29,1))</f>
        <v>zero</v>
      </c>
      <c r="AH29" s="137" t="str">
        <f>IF(Table_5_UK!Y29=0,"zero",RIGHT(Table_5_UK!Y29,1))</f>
        <v>zero</v>
      </c>
      <c r="AI29" s="137" t="str">
        <f>IF(Table_5_UK!Z29=0,"zero",RIGHT(Table_5_UK!Z29,1))</f>
        <v>4</v>
      </c>
      <c r="AJ29" s="137" t="str">
        <f>IF(Table_5_UK!AA29=0,"zero",RIGHT(Table_5_UK!AA29,1))</f>
        <v>zero</v>
      </c>
      <c r="AK29" s="137" t="str">
        <f>IF(Table_5_UK!AB29=0,"zero",RIGHT(Table_5_UK!AB29,1))</f>
        <v>zero</v>
      </c>
      <c r="AL29" s="137" t="str">
        <f>IF(Table_5_UK!AC29=0,"zero",RIGHT(Table_5_UK!AC29,1))</f>
        <v>7</v>
      </c>
      <c r="AM29" s="141" t="str">
        <f>IF(Table_5_UK!AD29=0,"zero",RIGHT(Table_5_UK!AD29,1))</f>
        <v>0</v>
      </c>
      <c r="AN29" s="32" t="str">
        <f>IF(Table_6_UK!H30=0,"zero",RIGHT(Table_6_UK!H30,1))</f>
        <v>zero</v>
      </c>
      <c r="AO29" s="32" t="str">
        <f>IF(Table_6_UK!I30=0,"zero",RIGHT(Table_6_UK!I30,1))</f>
        <v>zero</v>
      </c>
      <c r="AP29" s="32" t="str">
        <f>IF(Table_6_UK!J30=0,"zero",RIGHT(Table_6_UK!J30,1))</f>
        <v>zero</v>
      </c>
      <c r="AQ29" s="15" t="str">
        <f>IF(Table_6_UK!K30=0,"zero",RIGHT(Table_6_UK!K30,1))</f>
        <v>zero</v>
      </c>
      <c r="AR29" s="147" t="str">
        <f>IF(Table_7_UK!H29=0,"zero",RIGHT(Table_7_UK!H29,1))</f>
        <v>3</v>
      </c>
      <c r="AW29" s="14" t="str">
        <f>IF(Table_8_UK!H29=0,"zero",RIGHT(Table_8_UK!H29,1))</f>
        <v>5</v>
      </c>
      <c r="AX29" s="32" t="str">
        <f>IF(Table_8_UK!I29=0,"zero",RIGHT(Table_8_UK!I29,1))</f>
        <v>0</v>
      </c>
      <c r="AY29" s="32" t="str">
        <f>IF(Table_8_UK!J29=0,"zero",RIGHT(Table_8_UK!J29,1))</f>
        <v>5</v>
      </c>
      <c r="AZ29" s="32" t="str">
        <f>IF(Table_8_UK!K29=0,"zero",RIGHT(Table_8_UK!K29,1))</f>
        <v>/</v>
      </c>
      <c r="BA29" s="32" t="str">
        <f>IF(Table_8_UK!L29=0,"zero",RIGHT(Table_8_UK!L29,1))</f>
        <v>9</v>
      </c>
      <c r="BB29" s="32" t="str">
        <f>IF(Table_8_UK!M29=0,"zero",RIGHT(Table_8_UK!M29,1))</f>
        <v>zero</v>
      </c>
      <c r="BC29" s="15" t="str">
        <f>IF(Table_8_UK!N29=0,"zero",RIGHT(Table_8_UK!N29,1))</f>
        <v>/</v>
      </c>
    </row>
    <row r="30" spans="3:62" x14ac:dyDescent="0.25">
      <c r="C30" s="14" t="str">
        <f>IF(Table_1_UK!H30=0,"zero",RIGHT(Table_1_UK!H30,1))</f>
        <v>5</v>
      </c>
      <c r="D30" s="32" t="str">
        <f>IF(Table_1_UK!I30=0,"zero",RIGHT(Table_1_UK!I30,1))</f>
        <v>0</v>
      </c>
      <c r="E30" s="14"/>
      <c r="K30" s="14" t="str">
        <f>IF(Table_3_UK!H30=0,"zero",RIGHT(Table_3_UK!H30,1))</f>
        <v>7</v>
      </c>
      <c r="L30" s="15" t="str">
        <f>IF(Table_3_UK!I30=0,"zero",RIGHT(Table_3_UK!I30,1))</f>
        <v>4</v>
      </c>
      <c r="O30" s="14" t="str">
        <f>IF(Table_4_UK!H31=0,"zero",RIGHT(Table_4_UK!H31,1))</f>
        <v>6</v>
      </c>
      <c r="P30" s="15" t="str">
        <f>IF(Table_4_UK!I31=0,"zero",RIGHT(Table_4_UK!I31,1))</f>
        <v>9</v>
      </c>
      <c r="Q30" s="137" t="str">
        <f>IF(Table_5_UK!H30=0,"zero",RIGHT(Table_5_UK!H30,1))</f>
        <v>zero</v>
      </c>
      <c r="R30" s="137" t="str">
        <f>IF(Table_5_UK!I30=0,"zero",RIGHT(Table_5_UK!I30,1))</f>
        <v>zero</v>
      </c>
      <c r="S30" s="137" t="str">
        <f>IF(Table_5_UK!J30=0,"zero",RIGHT(Table_5_UK!J30,1))</f>
        <v>zero</v>
      </c>
      <c r="T30" s="137" t="str">
        <f>IF(Table_5_UK!K30=0,"zero",RIGHT(Table_5_UK!K30,1))</f>
        <v>zero</v>
      </c>
      <c r="U30" s="137" t="str">
        <f>IF(Table_5_UK!L30=0,"zero",RIGHT(Table_5_UK!L30,1))</f>
        <v>4</v>
      </c>
      <c r="V30" s="137" t="str">
        <f>IF(Table_5_UK!M30=0,"zero",RIGHT(Table_5_UK!M30,1))</f>
        <v>zero</v>
      </c>
      <c r="W30" s="137" t="str">
        <f>IF(Table_5_UK!N30=0,"zero",RIGHT(Table_5_UK!N30,1))</f>
        <v>zero</v>
      </c>
      <c r="X30" s="137" t="str">
        <f>IF(Table_5_UK!O30=0,"zero",RIGHT(Table_5_UK!O30,1))</f>
        <v>8</v>
      </c>
      <c r="Y30" s="137" t="str">
        <f>IF(Table_5_UK!P30=0,"zero",RIGHT(Table_5_UK!P30,1))</f>
        <v>2</v>
      </c>
      <c r="Z30" s="137" t="str">
        <f>IF(Table_5_UK!Q30=0,"zero",RIGHT(Table_5_UK!Q30,1))</f>
        <v>9</v>
      </c>
      <c r="AA30" s="137" t="str">
        <f>IF(Table_5_UK!R30=0,"zero",RIGHT(Table_5_UK!R30,1))</f>
        <v>zero</v>
      </c>
      <c r="AB30" s="137" t="str">
        <f>IF(Table_5_UK!S30=0,"zero",RIGHT(Table_5_UK!S30,1))</f>
        <v>7</v>
      </c>
      <c r="AC30" s="137" t="str">
        <f>IF(Table_5_UK!T30=0,"zero",RIGHT(Table_5_UK!T30,1))</f>
        <v>zero</v>
      </c>
      <c r="AD30" s="137" t="str">
        <f>IF(Table_5_UK!U30=0,"zero",RIGHT(Table_5_UK!U30,1))</f>
        <v>zero</v>
      </c>
      <c r="AE30" s="137" t="str">
        <f>IF(Table_5_UK!V30=0,"zero",RIGHT(Table_5_UK!V30,1))</f>
        <v>1</v>
      </c>
      <c r="AF30" s="137" t="str">
        <f>IF(Table_5_UK!W30=0,"zero",RIGHT(Table_5_UK!W30,1))</f>
        <v>6</v>
      </c>
      <c r="AG30" s="137" t="str">
        <f>IF(Table_5_UK!X30=0,"zero",RIGHT(Table_5_UK!X30,1))</f>
        <v>zero</v>
      </c>
      <c r="AH30" s="137" t="str">
        <f>IF(Table_5_UK!Y30=0,"zero",RIGHT(Table_5_UK!Y30,1))</f>
        <v>zero</v>
      </c>
      <c r="AI30" s="137" t="str">
        <f>IF(Table_5_UK!Z30=0,"zero",RIGHT(Table_5_UK!Z30,1))</f>
        <v>zero</v>
      </c>
      <c r="AJ30" s="137" t="str">
        <f>IF(Table_5_UK!AA30=0,"zero",RIGHT(Table_5_UK!AA30,1))</f>
        <v>zero</v>
      </c>
      <c r="AK30" s="137" t="str">
        <f>IF(Table_5_UK!AB30=0,"zero",RIGHT(Table_5_UK!AB30,1))</f>
        <v>zero</v>
      </c>
      <c r="AL30" s="137" t="str">
        <f>IF(Table_5_UK!AC30=0,"zero",RIGHT(Table_5_UK!AC30,1))</f>
        <v>zero</v>
      </c>
      <c r="AM30" s="141" t="str">
        <f>IF(Table_5_UK!AD30=0,"zero",RIGHT(Table_5_UK!AD30,1))</f>
        <v>5</v>
      </c>
      <c r="AN30" s="32" t="str">
        <f>IF(Table_6_UK!H31=0,"zero",RIGHT(Table_6_UK!H31,1))</f>
        <v>zero</v>
      </c>
      <c r="AO30" s="32" t="str">
        <f>IF(Table_6_UK!I31=0,"zero",RIGHT(Table_6_UK!I31,1))</f>
        <v>2</v>
      </c>
      <c r="AP30" s="32" t="str">
        <f>IF(Table_6_UK!J31=0,"zero",RIGHT(Table_6_UK!J31,1))</f>
        <v>7</v>
      </c>
      <c r="AQ30" s="15" t="str">
        <f>IF(Table_6_UK!K31=0,"zero",RIGHT(Table_6_UK!K31,1))</f>
        <v>9</v>
      </c>
      <c r="AR30" s="147" t="str">
        <f>IF(Table_7_UK!H30=0,"zero",RIGHT(Table_7_UK!H30,1))</f>
        <v>4</v>
      </c>
      <c r="AW30" s="14" t="str">
        <f>IF(Table_8_UK!H30=0,"zero",RIGHT(Table_8_UK!H30,1))</f>
        <v>1</v>
      </c>
      <c r="AX30" s="32" t="str">
        <f>IF(Table_8_UK!I30=0,"zero",RIGHT(Table_8_UK!I30,1))</f>
        <v>4</v>
      </c>
      <c r="AY30" s="32" t="str">
        <f>IF(Table_8_UK!J30=0,"zero",RIGHT(Table_8_UK!J30,1))</f>
        <v>5</v>
      </c>
      <c r="AZ30" s="32" t="str">
        <f>IF(Table_8_UK!K30=0,"zero",RIGHT(Table_8_UK!K30,1))</f>
        <v>/</v>
      </c>
      <c r="BA30" s="32" t="str">
        <f>IF(Table_8_UK!L30=0,"zero",RIGHT(Table_8_UK!L30,1))</f>
        <v>1</v>
      </c>
      <c r="BB30" s="32" t="str">
        <f>IF(Table_8_UK!M30=0,"zero",RIGHT(Table_8_UK!M30,1))</f>
        <v>zero</v>
      </c>
      <c r="BC30" s="15" t="str">
        <f>IF(Table_8_UK!N30=0,"zero",RIGHT(Table_8_UK!N30,1))</f>
        <v>/</v>
      </c>
    </row>
    <row r="31" spans="3:62" x14ac:dyDescent="0.25">
      <c r="C31" s="14" t="str">
        <f>IF(Table_1_UK!H31=0,"zero",RIGHT(Table_1_UK!H31,1))</f>
        <v>zero</v>
      </c>
      <c r="D31" s="32" t="str">
        <f>IF(Table_1_UK!I31=0,"zero",RIGHT(Table_1_UK!I31,1))</f>
        <v>zero</v>
      </c>
      <c r="E31" s="14"/>
      <c r="K31" s="14" t="str">
        <f>IF(Table_3_UK!H31=0,"zero",RIGHT(Table_3_UK!H31,1))</f>
        <v>2</v>
      </c>
      <c r="L31" s="15" t="str">
        <f>IF(Table_3_UK!I31=0,"zero",RIGHT(Table_3_UK!I31,1))</f>
        <v>2</v>
      </c>
      <c r="O31" s="14" t="str">
        <f>IF(Table_4_UK!H32=0,"zero",RIGHT(Table_4_UK!H32,1))</f>
        <v>zero</v>
      </c>
      <c r="P31" s="15" t="str">
        <f>IF(Table_4_UK!I32=0,"zero",RIGHT(Table_4_UK!I32,1))</f>
        <v>zero</v>
      </c>
      <c r="Q31" s="137" t="str">
        <f>IF(Table_5_UK!H31=0,"zero",RIGHT(Table_5_UK!H31,1))</f>
        <v>zero</v>
      </c>
      <c r="R31" s="137" t="str">
        <f>IF(Table_5_UK!I31=0,"zero",RIGHT(Table_5_UK!I31,1))</f>
        <v>zero</v>
      </c>
      <c r="S31" s="137" t="str">
        <f>IF(Table_5_UK!J31=0,"zero",RIGHT(Table_5_UK!J31,1))</f>
        <v>zero</v>
      </c>
      <c r="T31" s="137" t="str">
        <f>IF(Table_5_UK!K31=0,"zero",RIGHT(Table_5_UK!K31,1))</f>
        <v>zero</v>
      </c>
      <c r="U31" s="137" t="str">
        <f>IF(Table_5_UK!L31=0,"zero",RIGHT(Table_5_UK!L31,1))</f>
        <v>zero</v>
      </c>
      <c r="V31" s="137" t="str">
        <f>IF(Table_5_UK!M31=0,"zero",RIGHT(Table_5_UK!M31,1))</f>
        <v>6</v>
      </c>
      <c r="W31" s="137" t="str">
        <f>IF(Table_5_UK!N31=0,"zero",RIGHT(Table_5_UK!N31,1))</f>
        <v>zero</v>
      </c>
      <c r="X31" s="137" t="str">
        <f>IF(Table_5_UK!O31=0,"zero",RIGHT(Table_5_UK!O31,1))</f>
        <v>4</v>
      </c>
      <c r="Y31" s="137" t="str">
        <f>IF(Table_5_UK!P31=0,"zero",RIGHT(Table_5_UK!P31,1))</f>
        <v>0</v>
      </c>
      <c r="Z31" s="137" t="str">
        <f>IF(Table_5_UK!Q31=0,"zero",RIGHT(Table_5_UK!Q31,1))</f>
        <v>1</v>
      </c>
      <c r="AA31" s="137" t="str">
        <f>IF(Table_5_UK!R31=0,"zero",RIGHT(Table_5_UK!R31,1))</f>
        <v>zero</v>
      </c>
      <c r="AB31" s="137" t="str">
        <f>IF(Table_5_UK!S31=0,"zero",RIGHT(Table_5_UK!S31,1))</f>
        <v>1</v>
      </c>
      <c r="AC31" s="137" t="str">
        <f>IF(Table_5_UK!T31=0,"zero",RIGHT(Table_5_UK!T31,1))</f>
        <v>zero</v>
      </c>
      <c r="AD31" s="137" t="str">
        <f>IF(Table_5_UK!U31=0,"zero",RIGHT(Table_5_UK!U31,1))</f>
        <v>zero</v>
      </c>
      <c r="AE31" s="137" t="str">
        <f>IF(Table_5_UK!V31=0,"zero",RIGHT(Table_5_UK!V31,1))</f>
        <v>zero</v>
      </c>
      <c r="AF31" s="137" t="str">
        <f>IF(Table_5_UK!W31=0,"zero",RIGHT(Table_5_UK!W31,1))</f>
        <v>zero</v>
      </c>
      <c r="AG31" s="137" t="str">
        <f>IF(Table_5_UK!X31=0,"zero",RIGHT(Table_5_UK!X31,1))</f>
        <v>zero</v>
      </c>
      <c r="AH31" s="137" t="str">
        <f>IF(Table_5_UK!Y31=0,"zero",RIGHT(Table_5_UK!Y31,1))</f>
        <v>zero</v>
      </c>
      <c r="AI31" s="137" t="str">
        <f>IF(Table_5_UK!Z31=0,"zero",RIGHT(Table_5_UK!Z31,1))</f>
        <v>zero</v>
      </c>
      <c r="AJ31" s="137" t="str">
        <f>IF(Table_5_UK!AA31=0,"zero",RIGHT(Table_5_UK!AA31,1))</f>
        <v>4</v>
      </c>
      <c r="AK31" s="137" t="str">
        <f>IF(Table_5_UK!AB31=0,"zero",RIGHT(Table_5_UK!AB31,1))</f>
        <v>zero</v>
      </c>
      <c r="AL31" s="137" t="str">
        <f>IF(Table_5_UK!AC31=0,"zero",RIGHT(Table_5_UK!AC31,1))</f>
        <v>zero</v>
      </c>
      <c r="AM31" s="141" t="str">
        <f>IF(Table_5_UK!AD31=0,"zero",RIGHT(Table_5_UK!AD31,1))</f>
        <v>6</v>
      </c>
      <c r="AN31" s="32" t="str">
        <f>IF(Table_6_UK!H32=0,"zero",RIGHT(Table_6_UK!H32,1))</f>
        <v>zero</v>
      </c>
      <c r="AO31" s="32" t="str">
        <f>IF(Table_6_UK!I32=0,"zero",RIGHT(Table_6_UK!I32,1))</f>
        <v>zero</v>
      </c>
      <c r="AP31" s="32" t="str">
        <f>IF(Table_6_UK!J32=0,"zero",RIGHT(Table_6_UK!J32,1))</f>
        <v>zero</v>
      </c>
      <c r="AQ31" s="15" t="str">
        <f>IF(Table_6_UK!K32=0,"zero",RIGHT(Table_6_UK!K32,1))</f>
        <v>zero</v>
      </c>
      <c r="AR31" s="147" t="str">
        <f>IF(Table_7_UK!H31=0,"zero",RIGHT(Table_7_UK!H31,1))</f>
        <v>8</v>
      </c>
      <c r="AW31" s="14" t="str">
        <f>IF(Table_8_UK!H31=0,"zero",RIGHT(Table_8_UK!H31,1))</f>
        <v>9</v>
      </c>
      <c r="AX31" s="32" t="str">
        <f>IF(Table_8_UK!I31=0,"zero",RIGHT(Table_8_UK!I31,1))</f>
        <v>7</v>
      </c>
      <c r="AY31" s="32" t="str">
        <f>IF(Table_8_UK!J31=0,"zero",RIGHT(Table_8_UK!J31,1))</f>
        <v>6</v>
      </c>
      <c r="AZ31" s="32" t="str">
        <f>IF(Table_8_UK!K31=0,"zero",RIGHT(Table_8_UK!K31,1))</f>
        <v>/</v>
      </c>
      <c r="BA31" s="32" t="str">
        <f>IF(Table_8_UK!L31=0,"zero",RIGHT(Table_8_UK!L31,1))</f>
        <v>4</v>
      </c>
      <c r="BB31" s="32" t="str">
        <f>IF(Table_8_UK!M31=0,"zero",RIGHT(Table_8_UK!M31,1))</f>
        <v>zero</v>
      </c>
      <c r="BC31" s="15" t="str">
        <f>IF(Table_8_UK!N31=0,"zero",RIGHT(Table_8_UK!N31,1))</f>
        <v>/</v>
      </c>
    </row>
    <row r="32" spans="3:62" x14ac:dyDescent="0.25">
      <c r="C32" s="14" t="str">
        <f>IF(Table_1_UK!H32=0,"zero",RIGHT(Table_1_UK!H32,1))</f>
        <v>zero</v>
      </c>
      <c r="D32" s="32" t="str">
        <f>IF(Table_1_UK!I32=0,"zero",RIGHT(Table_1_UK!I32,1))</f>
        <v>zero</v>
      </c>
      <c r="E32" s="14"/>
      <c r="K32" s="14" t="str">
        <f>IF(Table_3_UK!H32=0,"zero",RIGHT(Table_3_UK!H32,1))</f>
        <v>zero</v>
      </c>
      <c r="L32" s="15" t="str">
        <f>IF(Table_3_UK!I32=0,"zero",RIGHT(Table_3_UK!I32,1))</f>
        <v>zero</v>
      </c>
      <c r="O32" s="14" t="str">
        <f>IF(Table_4_UK!H33=0,"zero",RIGHT(Table_4_UK!H33,1))</f>
        <v>zero</v>
      </c>
      <c r="P32" s="15" t="str">
        <f>IF(Table_4_UK!I33=0,"zero",RIGHT(Table_4_UK!I33,1))</f>
        <v>zero</v>
      </c>
      <c r="Q32" s="137" t="str">
        <f>IF(Table_5_UK!H32=0,"zero",RIGHT(Table_5_UK!H32,1))</f>
        <v>zero</v>
      </c>
      <c r="R32" s="137" t="str">
        <f>IF(Table_5_UK!I32=0,"zero",RIGHT(Table_5_UK!I32,1))</f>
        <v>zero</v>
      </c>
      <c r="S32" s="137" t="str">
        <f>IF(Table_5_UK!J32=0,"zero",RIGHT(Table_5_UK!J32,1))</f>
        <v>zero</v>
      </c>
      <c r="T32" s="137" t="str">
        <f>IF(Table_5_UK!K32=0,"zero",RIGHT(Table_5_UK!K32,1))</f>
        <v>8</v>
      </c>
      <c r="U32" s="137" t="str">
        <f>IF(Table_5_UK!L32=0,"zero",RIGHT(Table_5_UK!L32,1))</f>
        <v>8</v>
      </c>
      <c r="V32" s="137" t="str">
        <f>IF(Table_5_UK!M32=0,"zero",RIGHT(Table_5_UK!M32,1))</f>
        <v>zero</v>
      </c>
      <c r="W32" s="137" t="str">
        <f>IF(Table_5_UK!N32=0,"zero",RIGHT(Table_5_UK!N32,1))</f>
        <v>zero</v>
      </c>
      <c r="X32" s="137" t="str">
        <f>IF(Table_5_UK!O32=0,"zero",RIGHT(Table_5_UK!O32,1))</f>
        <v>2</v>
      </c>
      <c r="Y32" s="137" t="str">
        <f>IF(Table_5_UK!P32=0,"zero",RIGHT(Table_5_UK!P32,1))</f>
        <v>8</v>
      </c>
      <c r="Z32" s="137" t="str">
        <f>IF(Table_5_UK!Q32=0,"zero",RIGHT(Table_5_UK!Q32,1))</f>
        <v>7</v>
      </c>
      <c r="AA32" s="137" t="str">
        <f>IF(Table_5_UK!R32=0,"zero",RIGHT(Table_5_UK!R32,1))</f>
        <v>zero</v>
      </c>
      <c r="AB32" s="137" t="str">
        <f>IF(Table_5_UK!S32=0,"zero",RIGHT(Table_5_UK!S32,1))</f>
        <v>zero</v>
      </c>
      <c r="AC32" s="137" t="str">
        <f>IF(Table_5_UK!T32=0,"zero",RIGHT(Table_5_UK!T32,1))</f>
        <v>zero</v>
      </c>
      <c r="AD32" s="137" t="str">
        <f>IF(Table_5_UK!U32=0,"zero",RIGHT(Table_5_UK!U32,1))</f>
        <v>zero</v>
      </c>
      <c r="AE32" s="137" t="str">
        <f>IF(Table_5_UK!V32=0,"zero",RIGHT(Table_5_UK!V32,1))</f>
        <v>2</v>
      </c>
      <c r="AF32" s="137" t="str">
        <f>IF(Table_5_UK!W32=0,"zero",RIGHT(Table_5_UK!W32,1))</f>
        <v>6</v>
      </c>
      <c r="AG32" s="137" t="str">
        <f>IF(Table_5_UK!X32=0,"zero",RIGHT(Table_5_UK!X32,1))</f>
        <v>zero</v>
      </c>
      <c r="AH32" s="137" t="str">
        <f>IF(Table_5_UK!Y32=0,"zero",RIGHT(Table_5_UK!Y32,1))</f>
        <v>zero</v>
      </c>
      <c r="AI32" s="137" t="str">
        <f>IF(Table_5_UK!Z32=0,"zero",RIGHT(Table_5_UK!Z32,1))</f>
        <v>zero</v>
      </c>
      <c r="AJ32" s="137" t="str">
        <f>IF(Table_5_UK!AA32=0,"zero",RIGHT(Table_5_UK!AA32,1))</f>
        <v>zero</v>
      </c>
      <c r="AK32" s="137" t="str">
        <f>IF(Table_5_UK!AB32=0,"zero",RIGHT(Table_5_UK!AB32,1))</f>
        <v>zero</v>
      </c>
      <c r="AL32" s="137" t="str">
        <f>IF(Table_5_UK!AC32=0,"zero",RIGHT(Table_5_UK!AC32,1))</f>
        <v>zero</v>
      </c>
      <c r="AM32" s="141" t="str">
        <f>IF(Table_5_UK!AD32=0,"zero",RIGHT(Table_5_UK!AD32,1))</f>
        <v>3</v>
      </c>
      <c r="AN32" s="32" t="str">
        <f>IF(Table_6_UK!H33=0,"zero",RIGHT(Table_6_UK!H33,1))</f>
        <v>zero</v>
      </c>
      <c r="AO32" s="32" t="str">
        <f>IF(Table_6_UK!I33=0,"zero",RIGHT(Table_6_UK!I33,1))</f>
        <v>zero</v>
      </c>
      <c r="AP32" s="32" t="str">
        <f>IF(Table_6_UK!J33=0,"zero",RIGHT(Table_6_UK!J33,1))</f>
        <v>zero</v>
      </c>
      <c r="AQ32" s="15" t="str">
        <f>IF(Table_6_UK!K33=0,"zero",RIGHT(Table_6_UK!K33,1))</f>
        <v>zero</v>
      </c>
      <c r="AR32" s="147" t="str">
        <f>IF(Table_7_UK!H32=0,"zero",RIGHT(Table_7_UK!H32,1))</f>
        <v>9</v>
      </c>
      <c r="AW32" s="14" t="str">
        <f>IF(Table_8_UK!H32=0,"zero",RIGHT(Table_8_UK!H32,1))</f>
        <v>6</v>
      </c>
      <c r="AX32" s="32" t="str">
        <f>IF(Table_8_UK!I32=0,"zero",RIGHT(Table_8_UK!I32,1))</f>
        <v>2</v>
      </c>
      <c r="AY32" s="32" t="str">
        <f>IF(Table_8_UK!J32=0,"zero",RIGHT(Table_8_UK!J32,1))</f>
        <v>8</v>
      </c>
      <c r="AZ32" s="32" t="str">
        <f>IF(Table_8_UK!K32=0,"zero",RIGHT(Table_8_UK!K32,1))</f>
        <v>/</v>
      </c>
      <c r="BA32" s="32" t="str">
        <f>IF(Table_8_UK!L32=0,"zero",RIGHT(Table_8_UK!L32,1))</f>
        <v>7</v>
      </c>
      <c r="BB32" s="32" t="str">
        <f>IF(Table_8_UK!M32=0,"zero",RIGHT(Table_8_UK!M32,1))</f>
        <v>zero</v>
      </c>
      <c r="BC32" s="15" t="str">
        <f>IF(Table_8_UK!N32=0,"zero",RIGHT(Table_8_UK!N32,1))</f>
        <v>/</v>
      </c>
    </row>
    <row r="33" spans="3:55" x14ac:dyDescent="0.25">
      <c r="C33" s="14" t="str">
        <f>IF(Table_1_UK!H33=0,"zero",RIGHT(Table_1_UK!H33,1))</f>
        <v>2</v>
      </c>
      <c r="D33" s="32" t="str">
        <f>IF(Table_1_UK!I33=0,"zero",RIGHT(Table_1_UK!I33,1))</f>
        <v>3</v>
      </c>
      <c r="E33" s="14"/>
      <c r="K33" s="14" t="str">
        <f>IF(Table_3_UK!H33=0,"zero",RIGHT(Table_3_UK!H33,1))</f>
        <v>zero</v>
      </c>
      <c r="L33" s="15" t="str">
        <f>IF(Table_3_UK!I33=0,"zero",RIGHT(Table_3_UK!I33,1))</f>
        <v>zero</v>
      </c>
      <c r="O33" s="14" t="str">
        <f>IF(Table_4_UK!H34=0,"zero",RIGHT(Table_4_UK!H34,1))</f>
        <v>5</v>
      </c>
      <c r="P33" s="15" t="str">
        <f>IF(Table_4_UK!I34=0,"zero",RIGHT(Table_4_UK!I34,1))</f>
        <v>1</v>
      </c>
      <c r="Q33" s="137" t="str">
        <f>IF(Table_5_UK!H33=0,"zero",RIGHT(Table_5_UK!H33,1))</f>
        <v>zero</v>
      </c>
      <c r="R33" s="137" t="str">
        <f>IF(Table_5_UK!I33=0,"zero",RIGHT(Table_5_UK!I33,1))</f>
        <v>zero</v>
      </c>
      <c r="S33" s="137" t="str">
        <f>IF(Table_5_UK!J33=0,"zero",RIGHT(Table_5_UK!J33,1))</f>
        <v>zero</v>
      </c>
      <c r="T33" s="137" t="str">
        <f>IF(Table_5_UK!K33=0,"zero",RIGHT(Table_5_UK!K33,1))</f>
        <v>zero</v>
      </c>
      <c r="U33" s="137" t="str">
        <f>IF(Table_5_UK!L33=0,"zero",RIGHT(Table_5_UK!L33,1))</f>
        <v>4</v>
      </c>
      <c r="V33" s="137" t="str">
        <f>IF(Table_5_UK!M33=0,"zero",RIGHT(Table_5_UK!M33,1))</f>
        <v>6</v>
      </c>
      <c r="W33" s="137" t="str">
        <f>IF(Table_5_UK!N33=0,"zero",RIGHT(Table_5_UK!N33,1))</f>
        <v>zero</v>
      </c>
      <c r="X33" s="137" t="str">
        <f>IF(Table_5_UK!O33=0,"zero",RIGHT(Table_5_UK!O33,1))</f>
        <v>2</v>
      </c>
      <c r="Y33" s="137" t="str">
        <f>IF(Table_5_UK!P33=0,"zero",RIGHT(Table_5_UK!P33,1))</f>
        <v>2</v>
      </c>
      <c r="Z33" s="137" t="str">
        <f>IF(Table_5_UK!Q33=0,"zero",RIGHT(Table_5_UK!Q33,1))</f>
        <v>5</v>
      </c>
      <c r="AA33" s="137" t="str">
        <f>IF(Table_5_UK!R33=0,"zero",RIGHT(Table_5_UK!R33,1))</f>
        <v>zero</v>
      </c>
      <c r="AB33" s="137" t="str">
        <f>IF(Table_5_UK!S33=0,"zero",RIGHT(Table_5_UK!S33,1))</f>
        <v>8</v>
      </c>
      <c r="AC33" s="137" t="str">
        <f>IF(Table_5_UK!T33=0,"zero",RIGHT(Table_5_UK!T33,1))</f>
        <v>zero</v>
      </c>
      <c r="AD33" s="137" t="str">
        <f>IF(Table_5_UK!U33=0,"zero",RIGHT(Table_5_UK!U33,1))</f>
        <v>zero</v>
      </c>
      <c r="AE33" s="137" t="str">
        <f>IF(Table_5_UK!V33=0,"zero",RIGHT(Table_5_UK!V33,1))</f>
        <v>7</v>
      </c>
      <c r="AF33" s="137" t="str">
        <f>IF(Table_5_UK!W33=0,"zero",RIGHT(Table_5_UK!W33,1))</f>
        <v>8</v>
      </c>
      <c r="AG33" s="137" t="str">
        <f>IF(Table_5_UK!X33=0,"zero",RIGHT(Table_5_UK!X33,1))</f>
        <v>zero</v>
      </c>
      <c r="AH33" s="137" t="str">
        <f>IF(Table_5_UK!Y33=0,"zero",RIGHT(Table_5_UK!Y33,1))</f>
        <v>zero</v>
      </c>
      <c r="AI33" s="137" t="str">
        <f>IF(Table_5_UK!Z33=0,"zero",RIGHT(Table_5_UK!Z33,1))</f>
        <v>1</v>
      </c>
      <c r="AJ33" s="137" t="str">
        <f>IF(Table_5_UK!AA33=0,"zero",RIGHT(Table_5_UK!AA33,1))</f>
        <v>zero</v>
      </c>
      <c r="AK33" s="137" t="str">
        <f>IF(Table_5_UK!AB33=0,"zero",RIGHT(Table_5_UK!AB33,1))</f>
        <v>zero</v>
      </c>
      <c r="AL33" s="137" t="str">
        <f>IF(Table_5_UK!AC33=0,"zero",RIGHT(Table_5_UK!AC33,1))</f>
        <v>zero</v>
      </c>
      <c r="AM33" s="141" t="str">
        <f>IF(Table_5_UK!AD33=0,"zero",RIGHT(Table_5_UK!AD33,1))</f>
        <v>1</v>
      </c>
      <c r="AN33" s="32" t="str">
        <f>IF(Table_6_UK!H34=0,"zero",RIGHT(Table_6_UK!H34,1))</f>
        <v>5</v>
      </c>
      <c r="AO33" s="32" t="str">
        <f>IF(Table_6_UK!I34=0,"zero",RIGHT(Table_6_UK!I34,1))</f>
        <v>6</v>
      </c>
      <c r="AP33" s="32" t="str">
        <f>IF(Table_6_UK!J34=0,"zero",RIGHT(Table_6_UK!J34,1))</f>
        <v>3</v>
      </c>
      <c r="AQ33" s="15" t="str">
        <f>IF(Table_6_UK!K34=0,"zero",RIGHT(Table_6_UK!K34,1))</f>
        <v>4</v>
      </c>
      <c r="AR33" s="147" t="str">
        <f>IF(Table_7_UK!H33=0,"zero",RIGHT(Table_7_UK!H33,1))</f>
        <v>5</v>
      </c>
      <c r="AW33" s="14" t="str">
        <f>IF(Table_8_UK!H33=0,"zero",RIGHT(Table_8_UK!H33,1))</f>
        <v>4</v>
      </c>
      <c r="AX33" s="32" t="str">
        <f>IF(Table_8_UK!I33=0,"zero",RIGHT(Table_8_UK!I33,1))</f>
        <v>2</v>
      </c>
      <c r="AY33" s="32" t="str">
        <f>IF(Table_8_UK!J33=0,"zero",RIGHT(Table_8_UK!J33,1))</f>
        <v>6</v>
      </c>
      <c r="AZ33" s="32" t="str">
        <f>IF(Table_8_UK!K33=0,"zero",RIGHT(Table_8_UK!K33,1))</f>
        <v>/</v>
      </c>
      <c r="BA33" s="32" t="str">
        <f>IF(Table_8_UK!L33=0,"zero",RIGHT(Table_8_UK!L33,1))</f>
        <v>6</v>
      </c>
      <c r="BB33" s="32" t="str">
        <f>IF(Table_8_UK!M33=0,"zero",RIGHT(Table_8_UK!M33,1))</f>
        <v>zero</v>
      </c>
      <c r="BC33" s="15" t="str">
        <f>IF(Table_8_UK!N33=0,"zero",RIGHT(Table_8_UK!N33,1))</f>
        <v>/</v>
      </c>
    </row>
    <row r="34" spans="3:55" x14ac:dyDescent="0.25">
      <c r="C34" s="14" t="str">
        <f>IF(Table_1_UK!H34=0,"zero",RIGHT(Table_1_UK!H34,1))</f>
        <v>2</v>
      </c>
      <c r="D34" s="32" t="str">
        <f>IF(Table_1_UK!I34=0,"zero",RIGHT(Table_1_UK!I34,1))</f>
        <v>3</v>
      </c>
      <c r="E34" s="14"/>
      <c r="K34" s="14" t="str">
        <f>IF(Table_3_UK!H34=0,"zero",RIGHT(Table_3_UK!H34,1))</f>
        <v>zero</v>
      </c>
      <c r="L34" s="15" t="str">
        <f>IF(Table_3_UK!I34=0,"zero",RIGHT(Table_3_UK!I34,1))</f>
        <v>zero</v>
      </c>
      <c r="O34" s="14" t="str">
        <f>IF(Table_4_UK!H35=0,"zero",RIGHT(Table_4_UK!H35,1))</f>
        <v>zero</v>
      </c>
      <c r="P34" s="15" t="str">
        <f>IF(Table_4_UK!I35=0,"zero",RIGHT(Table_4_UK!I35,1))</f>
        <v>zero</v>
      </c>
      <c r="Q34" s="137" t="str">
        <f>IF(Table_5_UK!H34=0,"zero",RIGHT(Table_5_UK!H34,1))</f>
        <v>zero</v>
      </c>
      <c r="R34" s="137" t="str">
        <f>IF(Table_5_UK!I34=0,"zero",RIGHT(Table_5_UK!I34,1))</f>
        <v>zero</v>
      </c>
      <c r="S34" s="137" t="str">
        <f>IF(Table_5_UK!J34=0,"zero",RIGHT(Table_5_UK!J34,1))</f>
        <v>zero</v>
      </c>
      <c r="T34" s="137" t="str">
        <f>IF(Table_5_UK!K34=0,"zero",RIGHT(Table_5_UK!K34,1))</f>
        <v>zero</v>
      </c>
      <c r="U34" s="137" t="str">
        <f>IF(Table_5_UK!L34=0,"zero",RIGHT(Table_5_UK!L34,1))</f>
        <v>7</v>
      </c>
      <c r="V34" s="137" t="str">
        <f>IF(Table_5_UK!M34=0,"zero",RIGHT(Table_5_UK!M34,1))</f>
        <v>zero</v>
      </c>
      <c r="W34" s="137" t="str">
        <f>IF(Table_5_UK!N34=0,"zero",RIGHT(Table_5_UK!N34,1))</f>
        <v>zero</v>
      </c>
      <c r="X34" s="137" t="str">
        <f>IF(Table_5_UK!O34=0,"zero",RIGHT(Table_5_UK!O34,1))</f>
        <v>zero</v>
      </c>
      <c r="Y34" s="137" t="str">
        <f>IF(Table_5_UK!P34=0,"zero",RIGHT(Table_5_UK!P34,1))</f>
        <v>7</v>
      </c>
      <c r="Z34" s="137" t="str">
        <f>IF(Table_5_UK!Q34=0,"zero",RIGHT(Table_5_UK!Q34,1))</f>
        <v>zero</v>
      </c>
      <c r="AA34" s="137" t="str">
        <f>IF(Table_5_UK!R34=0,"zero",RIGHT(Table_5_UK!R34,1))</f>
        <v>zero</v>
      </c>
      <c r="AB34" s="137" t="str">
        <f>IF(Table_5_UK!S34=0,"zero",RIGHT(Table_5_UK!S34,1))</f>
        <v>zero</v>
      </c>
      <c r="AC34" s="137" t="str">
        <f>IF(Table_5_UK!T34=0,"zero",RIGHT(Table_5_UK!T34,1))</f>
        <v>zero</v>
      </c>
      <c r="AD34" s="137" t="str">
        <f>IF(Table_5_UK!U34=0,"zero",RIGHT(Table_5_UK!U34,1))</f>
        <v>zero</v>
      </c>
      <c r="AE34" s="137" t="str">
        <f>IF(Table_5_UK!V34=0,"zero",RIGHT(Table_5_UK!V34,1))</f>
        <v>3</v>
      </c>
      <c r="AF34" s="137" t="str">
        <f>IF(Table_5_UK!W34=0,"zero",RIGHT(Table_5_UK!W34,1))</f>
        <v>8</v>
      </c>
      <c r="AG34" s="137" t="str">
        <f>IF(Table_5_UK!X34=0,"zero",RIGHT(Table_5_UK!X34,1))</f>
        <v>zero</v>
      </c>
      <c r="AH34" s="137" t="str">
        <f>IF(Table_5_UK!Y34=0,"zero",RIGHT(Table_5_UK!Y34,1))</f>
        <v>zero</v>
      </c>
      <c r="AI34" s="137" t="str">
        <f>IF(Table_5_UK!Z34=0,"zero",RIGHT(Table_5_UK!Z34,1))</f>
        <v>zero</v>
      </c>
      <c r="AJ34" s="137" t="str">
        <f>IF(Table_5_UK!AA34=0,"zero",RIGHT(Table_5_UK!AA34,1))</f>
        <v>zero</v>
      </c>
      <c r="AK34" s="137" t="str">
        <f>IF(Table_5_UK!AB34=0,"zero",RIGHT(Table_5_UK!AB34,1))</f>
        <v>zero</v>
      </c>
      <c r="AL34" s="137" t="str">
        <f>IF(Table_5_UK!AC34=0,"zero",RIGHT(Table_5_UK!AC34,1))</f>
        <v>zero</v>
      </c>
      <c r="AM34" s="141" t="str">
        <f>IF(Table_5_UK!AD34=0,"zero",RIGHT(Table_5_UK!AD34,1))</f>
        <v>8</v>
      </c>
      <c r="AN34" s="32" t="str">
        <f>IF(Table_6_UK!H35=0,"zero",RIGHT(Table_6_UK!H35,1))</f>
        <v>4</v>
      </c>
      <c r="AO34" s="32" t="str">
        <f>IF(Table_6_UK!I35=0,"zero",RIGHT(Table_6_UK!I35,1))</f>
        <v>8</v>
      </c>
      <c r="AP34" s="32" t="str">
        <f>IF(Table_6_UK!J35=0,"zero",RIGHT(Table_6_UK!J35,1))</f>
        <v>5</v>
      </c>
      <c r="AQ34" s="15" t="str">
        <f>IF(Table_6_UK!K35=0,"zero",RIGHT(Table_6_UK!K35,1))</f>
        <v>7</v>
      </c>
      <c r="AR34" s="147" t="str">
        <f>IF(Table_7_UK!H34=0,"zero",RIGHT(Table_7_UK!H34,1))</f>
        <v>5</v>
      </c>
      <c r="AW34" s="14" t="str">
        <f>IF(Table_8_UK!H34=0,"zero",RIGHT(Table_8_UK!H34,1))</f>
        <v>4</v>
      </c>
      <c r="AX34" s="32" t="str">
        <f>IF(Table_8_UK!I34=0,"zero",RIGHT(Table_8_UK!I34,1))</f>
        <v>4</v>
      </c>
      <c r="AY34" s="32" t="str">
        <f>IF(Table_8_UK!J34=0,"zero",RIGHT(Table_8_UK!J34,1))</f>
        <v>8</v>
      </c>
      <c r="AZ34" s="32" t="str">
        <f>IF(Table_8_UK!K34=0,"zero",RIGHT(Table_8_UK!K34,1))</f>
        <v>/</v>
      </c>
      <c r="BA34" s="32" t="str">
        <f>IF(Table_8_UK!L34=0,"zero",RIGHT(Table_8_UK!L34,1))</f>
        <v>5</v>
      </c>
      <c r="BB34" s="32" t="str">
        <f>IF(Table_8_UK!M34=0,"zero",RIGHT(Table_8_UK!M34,1))</f>
        <v>zero</v>
      </c>
      <c r="BC34" s="15" t="str">
        <f>IF(Table_8_UK!N34=0,"zero",RIGHT(Table_8_UK!N34,1))</f>
        <v>/</v>
      </c>
    </row>
    <row r="35" spans="3:55" x14ac:dyDescent="0.25">
      <c r="C35" s="14" t="str">
        <f>IF(Table_1_UK!H35=0,"zero",RIGHT(Table_1_UK!H35,1))</f>
        <v>0</v>
      </c>
      <c r="D35" s="32" t="str">
        <f>IF(Table_1_UK!I35=0,"zero",RIGHT(Table_1_UK!I35,1))</f>
        <v>6</v>
      </c>
      <c r="E35" s="14"/>
      <c r="K35" s="14" t="str">
        <f>IF(Table_3_UK!H35=0,"zero",RIGHT(Table_3_UK!H35,1))</f>
        <v>0</v>
      </c>
      <c r="L35" s="15" t="str">
        <f>IF(Table_3_UK!I35=0,"zero",RIGHT(Table_3_UK!I35,1))</f>
        <v>6</v>
      </c>
      <c r="O35" s="14" t="str">
        <f>IF(Table_4_UK!H37=0,"zero",RIGHT(Table_4_UK!H37,1))</f>
        <v>9</v>
      </c>
      <c r="P35" s="15" t="str">
        <f>IF(Table_4_UK!I37=0,"zero",RIGHT(Table_4_UK!I37,1))</f>
        <v>7</v>
      </c>
      <c r="Q35" s="137" t="str">
        <f>IF(Table_5_UK!H35=0,"zero",RIGHT(Table_5_UK!H35,1))</f>
        <v>zero</v>
      </c>
      <c r="R35" s="137" t="str">
        <f>IF(Table_5_UK!I35=0,"zero",RIGHT(Table_5_UK!I35,1))</f>
        <v>zero</v>
      </c>
      <c r="S35" s="137" t="str">
        <f>IF(Table_5_UK!J35=0,"zero",RIGHT(Table_5_UK!J35,1))</f>
        <v>2</v>
      </c>
      <c r="T35" s="137" t="str">
        <f>IF(Table_5_UK!K35=0,"zero",RIGHT(Table_5_UK!K35,1))</f>
        <v>zero</v>
      </c>
      <c r="U35" s="137" t="str">
        <f>IF(Table_5_UK!L35=0,"zero",RIGHT(Table_5_UK!L35,1))</f>
        <v>8</v>
      </c>
      <c r="V35" s="137" t="str">
        <f>IF(Table_5_UK!M35=0,"zero",RIGHT(Table_5_UK!M35,1))</f>
        <v>8</v>
      </c>
      <c r="W35" s="137" t="str">
        <f>IF(Table_5_UK!N35=0,"zero",RIGHT(Table_5_UK!N35,1))</f>
        <v>zero</v>
      </c>
      <c r="X35" s="137" t="str">
        <f>IF(Table_5_UK!O35=0,"zero",RIGHT(Table_5_UK!O35,1))</f>
        <v>1</v>
      </c>
      <c r="Y35" s="137" t="str">
        <f>IF(Table_5_UK!P35=0,"zero",RIGHT(Table_5_UK!P35,1))</f>
        <v>9</v>
      </c>
      <c r="Z35" s="137" t="str">
        <f>IF(Table_5_UK!Q35=0,"zero",RIGHT(Table_5_UK!Q35,1))</f>
        <v>2</v>
      </c>
      <c r="AA35" s="137" t="str">
        <f>IF(Table_5_UK!R35=0,"zero",RIGHT(Table_5_UK!R35,1))</f>
        <v>zero</v>
      </c>
      <c r="AB35" s="137" t="str">
        <f>IF(Table_5_UK!S35=0,"zero",RIGHT(Table_5_UK!S35,1))</f>
        <v>1</v>
      </c>
      <c r="AC35" s="137" t="str">
        <f>IF(Table_5_UK!T35=0,"zero",RIGHT(Table_5_UK!T35,1))</f>
        <v>zero</v>
      </c>
      <c r="AD35" s="137" t="str">
        <f>IF(Table_5_UK!U35=0,"zero",RIGHT(Table_5_UK!U35,1))</f>
        <v>zero</v>
      </c>
      <c r="AE35" s="137" t="str">
        <f>IF(Table_5_UK!V35=0,"zero",RIGHT(Table_5_UK!V35,1))</f>
        <v>8</v>
      </c>
      <c r="AF35" s="137" t="str">
        <f>IF(Table_5_UK!W35=0,"zero",RIGHT(Table_5_UK!W35,1))</f>
        <v>8</v>
      </c>
      <c r="AG35" s="137" t="str">
        <f>IF(Table_5_UK!X35=0,"zero",RIGHT(Table_5_UK!X35,1))</f>
        <v>zero</v>
      </c>
      <c r="AH35" s="137" t="str">
        <f>IF(Table_5_UK!Y35=0,"zero",RIGHT(Table_5_UK!Y35,1))</f>
        <v>zero</v>
      </c>
      <c r="AI35" s="137" t="str">
        <f>IF(Table_5_UK!Z35=0,"zero",RIGHT(Table_5_UK!Z35,1))</f>
        <v>zero</v>
      </c>
      <c r="AJ35" s="137" t="str">
        <f>IF(Table_5_UK!AA35=0,"zero",RIGHT(Table_5_UK!AA35,1))</f>
        <v>zero</v>
      </c>
      <c r="AK35" s="137" t="str">
        <f>IF(Table_5_UK!AB35=0,"zero",RIGHT(Table_5_UK!AB35,1))</f>
        <v>zero</v>
      </c>
      <c r="AL35" s="137" t="str">
        <f>IF(Table_5_UK!AC35=0,"zero",RIGHT(Table_5_UK!AC35,1))</f>
        <v>zero</v>
      </c>
      <c r="AM35" s="141" t="str">
        <f>IF(Table_5_UK!AD35=0,"zero",RIGHT(Table_5_UK!AD35,1))</f>
        <v>8</v>
      </c>
      <c r="AN35" s="32" t="str">
        <f>IF(Table_6_UK!H36=0,"zero",RIGHT(Table_6_UK!H36,1))</f>
        <v>zero</v>
      </c>
      <c r="AO35" s="32" t="str">
        <f>IF(Table_6_UK!I36=0,"zero",RIGHT(Table_6_UK!I36,1))</f>
        <v>6</v>
      </c>
      <c r="AP35" s="32" t="str">
        <f>IF(Table_6_UK!J36=0,"zero",RIGHT(Table_6_UK!J36,1))</f>
        <v>9</v>
      </c>
      <c r="AQ35" s="15" t="str">
        <f>IF(Table_6_UK!K36=0,"zero",RIGHT(Table_6_UK!K36,1))</f>
        <v>5</v>
      </c>
      <c r="AR35" s="147" t="str">
        <f>IF(Table_7_UK!H35=0,"zero",RIGHT(Table_7_UK!H35,1))</f>
        <v>zero</v>
      </c>
      <c r="AW35" s="14" t="str">
        <f>IF(Table_8_UK!H35=0,"zero",RIGHT(Table_8_UK!H35,1))</f>
        <v>6</v>
      </c>
      <c r="AX35" s="32" t="str">
        <f>IF(Table_8_UK!I35=0,"zero",RIGHT(Table_8_UK!I35,1))</f>
        <v>1</v>
      </c>
      <c r="AY35" s="32" t="str">
        <f>IF(Table_8_UK!J35=0,"zero",RIGHT(Table_8_UK!J35,1))</f>
        <v>7</v>
      </c>
      <c r="AZ35" s="32" t="str">
        <f>IF(Table_8_UK!K35=0,"zero",RIGHT(Table_8_UK!K35,1))</f>
        <v>/</v>
      </c>
      <c r="BA35" s="32" t="str">
        <f>IF(Table_8_UK!L35=0,"zero",RIGHT(Table_8_UK!L35,1))</f>
        <v>5</v>
      </c>
      <c r="BB35" s="32" t="str">
        <f>IF(Table_8_UK!M35=0,"zero",RIGHT(Table_8_UK!M35,1))</f>
        <v>3</v>
      </c>
      <c r="BC35" s="15" t="str">
        <f>IF(Table_8_UK!N35=0,"zero",RIGHT(Table_8_UK!N35,1))</f>
        <v>/</v>
      </c>
    </row>
    <row r="36" spans="3:55" x14ac:dyDescent="0.25">
      <c r="C36" s="14" t="str">
        <f>IF(Table_1_UK!H36=0,"zero",RIGHT(Table_1_UK!H36,1))</f>
        <v>zero</v>
      </c>
      <c r="D36" s="32" t="str">
        <f>IF(Table_1_UK!I36=0,"zero",RIGHT(Table_1_UK!I36,1))</f>
        <v>zero</v>
      </c>
      <c r="E36" s="14"/>
      <c r="K36" s="14" t="str">
        <f>IF(Table_3_UK!H36=0,"zero",RIGHT(Table_3_UK!H36,1))</f>
        <v>zero</v>
      </c>
      <c r="L36" s="15" t="str">
        <f>IF(Table_3_UK!I36=0,"zero",RIGHT(Table_3_UK!I36,1))</f>
        <v>zero</v>
      </c>
      <c r="O36" s="14" t="str">
        <f>IF(Table_4_UK!H38=0,"zero",RIGHT(Table_4_UK!H38,1))</f>
        <v>0</v>
      </c>
      <c r="P36" s="15" t="str">
        <f>IF(Table_4_UK!I38=0,"zero",RIGHT(Table_4_UK!I38,1))</f>
        <v>zero</v>
      </c>
      <c r="Q36" s="137" t="str">
        <f>IF(Table_5_UK!H36=0,"zero",RIGHT(Table_5_UK!H36,1))</f>
        <v>zero</v>
      </c>
      <c r="R36" s="137" t="str">
        <f>IF(Table_5_UK!I36=0,"zero",RIGHT(Table_5_UK!I36,1))</f>
        <v>zero</v>
      </c>
      <c r="S36" s="137" t="str">
        <f>IF(Table_5_UK!J36=0,"zero",RIGHT(Table_5_UK!J36,1))</f>
        <v>zero</v>
      </c>
      <c r="T36" s="137" t="str">
        <f>IF(Table_5_UK!K36=0,"zero",RIGHT(Table_5_UK!K36,1))</f>
        <v>zero</v>
      </c>
      <c r="U36" s="137" t="str">
        <f>IF(Table_5_UK!L36=0,"zero",RIGHT(Table_5_UK!L36,1))</f>
        <v>4</v>
      </c>
      <c r="V36" s="137" t="str">
        <f>IF(Table_5_UK!M36=0,"zero",RIGHT(Table_5_UK!M36,1))</f>
        <v>zero</v>
      </c>
      <c r="W36" s="137" t="str">
        <f>IF(Table_5_UK!N36=0,"zero",RIGHT(Table_5_UK!N36,1))</f>
        <v>zero</v>
      </c>
      <c r="X36" s="137" t="str">
        <f>IF(Table_5_UK!O36=0,"zero",RIGHT(Table_5_UK!O36,1))</f>
        <v>3</v>
      </c>
      <c r="Y36" s="137" t="str">
        <f>IF(Table_5_UK!P36=0,"zero",RIGHT(Table_5_UK!P36,1))</f>
        <v>7</v>
      </c>
      <c r="Z36" s="137" t="str">
        <f>IF(Table_5_UK!Q36=0,"zero",RIGHT(Table_5_UK!Q36,1))</f>
        <v>9</v>
      </c>
      <c r="AA36" s="137" t="str">
        <f>IF(Table_5_UK!R36=0,"zero",RIGHT(Table_5_UK!R36,1))</f>
        <v>zero</v>
      </c>
      <c r="AB36" s="137" t="str">
        <f>IF(Table_5_UK!S36=0,"zero",RIGHT(Table_5_UK!S36,1))</f>
        <v>7</v>
      </c>
      <c r="AC36" s="137" t="str">
        <f>IF(Table_5_UK!T36=0,"zero",RIGHT(Table_5_UK!T36,1))</f>
        <v>zero</v>
      </c>
      <c r="AD36" s="137" t="str">
        <f>IF(Table_5_UK!U36=0,"zero",RIGHT(Table_5_UK!U36,1))</f>
        <v>zero</v>
      </c>
      <c r="AE36" s="137" t="str">
        <f>IF(Table_5_UK!V36=0,"zero",RIGHT(Table_5_UK!V36,1))</f>
        <v>1</v>
      </c>
      <c r="AF36" s="137" t="str">
        <f>IF(Table_5_UK!W36=0,"zero",RIGHT(Table_5_UK!W36,1))</f>
        <v>4</v>
      </c>
      <c r="AG36" s="137" t="str">
        <f>IF(Table_5_UK!X36=0,"zero",RIGHT(Table_5_UK!X36,1))</f>
        <v>zero</v>
      </c>
      <c r="AH36" s="137" t="str">
        <f>IF(Table_5_UK!Y36=0,"zero",RIGHT(Table_5_UK!Y36,1))</f>
        <v>zero</v>
      </c>
      <c r="AI36" s="137" t="str">
        <f>IF(Table_5_UK!Z36=0,"zero",RIGHT(Table_5_UK!Z36,1))</f>
        <v>zero</v>
      </c>
      <c r="AJ36" s="137" t="str">
        <f>IF(Table_5_UK!AA36=0,"zero",RIGHT(Table_5_UK!AA36,1))</f>
        <v>zero</v>
      </c>
      <c r="AK36" s="137" t="str">
        <f>IF(Table_5_UK!AB36=0,"zero",RIGHT(Table_5_UK!AB36,1))</f>
        <v>zero</v>
      </c>
      <c r="AL36" s="137" t="str">
        <f>IF(Table_5_UK!AC36=0,"zero",RIGHT(Table_5_UK!AC36,1))</f>
        <v>zero</v>
      </c>
      <c r="AM36" s="141" t="str">
        <f>IF(Table_5_UK!AD36=0,"zero",RIGHT(Table_5_UK!AD36,1))</f>
        <v>8</v>
      </c>
      <c r="AN36" s="32" t="str">
        <f>IF(Table_6_UK!H37=0,"zero",RIGHT(Table_6_UK!H37,1))</f>
        <v>5</v>
      </c>
      <c r="AO36" s="32" t="str">
        <f>IF(Table_6_UK!I37=0,"zero",RIGHT(Table_6_UK!I37,1))</f>
        <v>7</v>
      </c>
      <c r="AP36" s="32" t="str">
        <f>IF(Table_6_UK!J37=0,"zero",RIGHT(Table_6_UK!J37,1))</f>
        <v>1</v>
      </c>
      <c r="AQ36" s="15" t="str">
        <f>IF(Table_6_UK!K37=0,"zero",RIGHT(Table_6_UK!K37,1))</f>
        <v>3</v>
      </c>
      <c r="AR36" s="147" t="str">
        <f>IF(Table_7_UK!H36=0,"zero",RIGHT(Table_7_UK!H36,1))</f>
        <v>zero</v>
      </c>
      <c r="AW36" s="14" t="str">
        <f>IF(Table_8_UK!H36=0,"zero",RIGHT(Table_8_UK!H36,1))</f>
        <v>0</v>
      </c>
      <c r="AX36" s="32" t="str">
        <f>IF(Table_8_UK!I36=0,"zero",RIGHT(Table_8_UK!I36,1))</f>
        <v>1</v>
      </c>
      <c r="AY36" s="32" t="str">
        <f>IF(Table_8_UK!J36=0,"zero",RIGHT(Table_8_UK!J36,1))</f>
        <v>1</v>
      </c>
      <c r="AZ36" s="32" t="str">
        <f>IF(Table_8_UK!K36=0,"zero",RIGHT(Table_8_UK!K36,1))</f>
        <v>/</v>
      </c>
      <c r="BA36" s="32" t="str">
        <f>IF(Table_8_UK!L36=0,"zero",RIGHT(Table_8_UK!L36,1))</f>
        <v>8</v>
      </c>
      <c r="BB36" s="32" t="str">
        <f>IF(Table_8_UK!M36=0,"zero",RIGHT(Table_8_UK!M36,1))</f>
        <v>zero</v>
      </c>
      <c r="BC36" s="15" t="str">
        <f>IF(Table_8_UK!N36=0,"zero",RIGHT(Table_8_UK!N36,1))</f>
        <v>/</v>
      </c>
    </row>
    <row r="37" spans="3:55" x14ac:dyDescent="0.25">
      <c r="C37" s="14" t="str">
        <f>IF(Table_1_UK!H37=0,"zero",RIGHT(Table_1_UK!H37,1))</f>
        <v>5</v>
      </c>
      <c r="D37" s="32" t="str">
        <f>IF(Table_1_UK!I37=0,"zero",RIGHT(Table_1_UK!I37,1))</f>
        <v>4</v>
      </c>
      <c r="E37" s="14"/>
      <c r="K37" s="14" t="str">
        <f>IF(Table_3_UK!H37=0,"zero",RIGHT(Table_3_UK!H37,1))</f>
        <v>7</v>
      </c>
      <c r="L37" s="15" t="str">
        <f>IF(Table_3_UK!I37=0,"zero",RIGHT(Table_3_UK!I37,1))</f>
        <v>2</v>
      </c>
      <c r="O37" s="14" t="str">
        <f>IF(Table_4_UK!H39=0,"zero",RIGHT(Table_4_UK!H39,1))</f>
        <v>4</v>
      </c>
      <c r="P37" s="15" t="str">
        <f>IF(Table_4_UK!I39=0,"zero",RIGHT(Table_4_UK!I39,1))</f>
        <v>2</v>
      </c>
      <c r="Q37" s="137" t="str">
        <f>IF(Table_5_UK!H37=0,"zero",RIGHT(Table_5_UK!H37,1))</f>
        <v>9</v>
      </c>
      <c r="R37" s="137" t="str">
        <f>IF(Table_5_UK!I37=0,"zero",RIGHT(Table_5_UK!I37,1))</f>
        <v>zero</v>
      </c>
      <c r="S37" s="137" t="str">
        <f>IF(Table_5_UK!J37=0,"zero",RIGHT(Table_5_UK!J37,1))</f>
        <v>6</v>
      </c>
      <c r="T37" s="137" t="str">
        <f>IF(Table_5_UK!K37=0,"zero",RIGHT(Table_5_UK!K37,1))</f>
        <v>7</v>
      </c>
      <c r="U37" s="137" t="str">
        <f>IF(Table_5_UK!L37=0,"zero",RIGHT(Table_5_UK!L37,1))</f>
        <v>0</v>
      </c>
      <c r="V37" s="137" t="str">
        <f>IF(Table_5_UK!M37=0,"zero",RIGHT(Table_5_UK!M37,1))</f>
        <v>zero</v>
      </c>
      <c r="W37" s="137" t="str">
        <f>IF(Table_5_UK!N37=0,"zero",RIGHT(Table_5_UK!N37,1))</f>
        <v>zero</v>
      </c>
      <c r="X37" s="137" t="str">
        <f>IF(Table_5_UK!O37=0,"zero",RIGHT(Table_5_UK!O37,1))</f>
        <v>2</v>
      </c>
      <c r="Y37" s="137" t="str">
        <f>IF(Table_5_UK!P37=0,"zero",RIGHT(Table_5_UK!P37,1))</f>
        <v>4</v>
      </c>
      <c r="Z37" s="137" t="str">
        <f>IF(Table_5_UK!Q37=0,"zero",RIGHT(Table_5_UK!Q37,1))</f>
        <v>8</v>
      </c>
      <c r="AA37" s="137" t="str">
        <f>IF(Table_5_UK!R37=0,"zero",RIGHT(Table_5_UK!R37,1))</f>
        <v>zero</v>
      </c>
      <c r="AB37" s="137" t="str">
        <f>IF(Table_5_UK!S37=0,"zero",RIGHT(Table_5_UK!S37,1))</f>
        <v>9</v>
      </c>
      <c r="AC37" s="137" t="str">
        <f>IF(Table_5_UK!T37=0,"zero",RIGHT(Table_5_UK!T37,1))</f>
        <v>zero</v>
      </c>
      <c r="AD37" s="137" t="str">
        <f>IF(Table_5_UK!U37=0,"zero",RIGHT(Table_5_UK!U37,1))</f>
        <v>2</v>
      </c>
      <c r="AE37" s="137" t="str">
        <f>IF(Table_5_UK!V37=0,"zero",RIGHT(Table_5_UK!V37,1))</f>
        <v>4</v>
      </c>
      <c r="AF37" s="137" t="str">
        <f>IF(Table_5_UK!W37=0,"zero",RIGHT(Table_5_UK!W37,1))</f>
        <v>0</v>
      </c>
      <c r="AG37" s="137" t="str">
        <f>IF(Table_5_UK!X37=0,"zero",RIGHT(Table_5_UK!X37,1))</f>
        <v>zero</v>
      </c>
      <c r="AH37" s="137" t="str">
        <f>IF(Table_5_UK!Y37=0,"zero",RIGHT(Table_5_UK!Y37,1))</f>
        <v>zero</v>
      </c>
      <c r="AI37" s="137" t="str">
        <f>IF(Table_5_UK!Z37=0,"zero",RIGHT(Table_5_UK!Z37,1))</f>
        <v>zero</v>
      </c>
      <c r="AJ37" s="137" t="str">
        <f>IF(Table_5_UK!AA37=0,"zero",RIGHT(Table_5_UK!AA37,1))</f>
        <v>zero</v>
      </c>
      <c r="AK37" s="137" t="str">
        <f>IF(Table_5_UK!AB37=0,"zero",RIGHT(Table_5_UK!AB37,1))</f>
        <v>zero</v>
      </c>
      <c r="AL37" s="137" t="str">
        <f>IF(Table_5_UK!AC37=0,"zero",RIGHT(Table_5_UK!AC37,1))</f>
        <v>9</v>
      </c>
      <c r="AM37" s="141" t="str">
        <f>IF(Table_5_UK!AD37=0,"zero",RIGHT(Table_5_UK!AD37,1))</f>
        <v>6</v>
      </c>
      <c r="AN37" s="32" t="str">
        <f>IF(Table_6_UK!H38=0,"zero",RIGHT(Table_6_UK!H38,1))</f>
        <v>zero</v>
      </c>
      <c r="AO37" s="32" t="str">
        <f>IF(Table_6_UK!I38=0,"zero",RIGHT(Table_6_UK!I38,1))</f>
        <v>zero</v>
      </c>
      <c r="AP37" s="32" t="str">
        <f>IF(Table_6_UK!J38=0,"zero",RIGHT(Table_6_UK!J38,1))</f>
        <v>zero</v>
      </c>
      <c r="AQ37" s="15" t="str">
        <f>IF(Table_6_UK!K38=0,"zero",RIGHT(Table_6_UK!K38,1))</f>
        <v>zero</v>
      </c>
      <c r="AR37" s="147" t="str">
        <f>IF(Table_7_UK!H37=0,"zero",RIGHT(Table_7_UK!H37,1))</f>
        <v>zero</v>
      </c>
      <c r="AW37" s="14" t="str">
        <f>IF(Table_8_UK!H37=0,"zero",RIGHT(Table_8_UK!H37,1))</f>
        <v>8</v>
      </c>
      <c r="AX37" s="32" t="str">
        <f>IF(Table_8_UK!I37=0,"zero",RIGHT(Table_8_UK!I37,1))</f>
        <v>7</v>
      </c>
      <c r="AY37" s="32" t="str">
        <f>IF(Table_8_UK!J37=0,"zero",RIGHT(Table_8_UK!J37,1))</f>
        <v>5</v>
      </c>
      <c r="AZ37" s="32" t="str">
        <f>IF(Table_8_UK!K37=0,"zero",RIGHT(Table_8_UK!K37,1))</f>
        <v>/</v>
      </c>
      <c r="BA37" s="32" t="str">
        <f>IF(Table_8_UK!L37=0,"zero",RIGHT(Table_8_UK!L37,1))</f>
        <v>7</v>
      </c>
      <c r="BB37" s="32" t="str">
        <f>IF(Table_8_UK!M37=0,"zero",RIGHT(Table_8_UK!M37,1))</f>
        <v>zero</v>
      </c>
      <c r="BC37" s="15" t="str">
        <f>IF(Table_8_UK!N37=0,"zero",RIGHT(Table_8_UK!N37,1))</f>
        <v>/</v>
      </c>
    </row>
    <row r="38" spans="3:55" x14ac:dyDescent="0.25">
      <c r="C38" s="14" t="str">
        <f>IF(Table_1_UK!H38=0,"zero",RIGHT(Table_1_UK!H38,1))</f>
        <v>zero</v>
      </c>
      <c r="D38" s="32" t="str">
        <f>IF(Table_1_UK!I38=0,"zero",RIGHT(Table_1_UK!I38,1))</f>
        <v>zero</v>
      </c>
      <c r="E38" s="14"/>
      <c r="K38" s="14" t="str">
        <f>IF(Table_3_UK!H38=0,"zero",RIGHT(Table_3_UK!H38,1))</f>
        <v>zero</v>
      </c>
      <c r="L38" s="15" t="str">
        <f>IF(Table_3_UK!I38=0,"zero",RIGHT(Table_3_UK!I38,1))</f>
        <v>zero</v>
      </c>
      <c r="O38" s="14" t="str">
        <f>IF(Table_4_UK!H40=0,"zero",RIGHT(Table_4_UK!H40,1))</f>
        <v>8</v>
      </c>
      <c r="P38" s="15" t="str">
        <f>IF(Table_4_UK!I40=0,"zero",RIGHT(Table_4_UK!I40,1))</f>
        <v>2</v>
      </c>
      <c r="Q38" s="137" t="str">
        <f>IF(Table_5_UK!H38=0,"zero",RIGHT(Table_5_UK!H38,1))</f>
        <v>zero</v>
      </c>
      <c r="R38" s="137" t="str">
        <f>IF(Table_5_UK!I38=0,"zero",RIGHT(Table_5_UK!I38,1))</f>
        <v>zero</v>
      </c>
      <c r="S38" s="137" t="str">
        <f>IF(Table_5_UK!J38=0,"zero",RIGHT(Table_5_UK!J38,1))</f>
        <v>zero</v>
      </c>
      <c r="T38" s="137" t="str">
        <f>IF(Table_5_UK!K38=0,"zero",RIGHT(Table_5_UK!K38,1))</f>
        <v>6</v>
      </c>
      <c r="U38" s="137" t="str">
        <f>IF(Table_5_UK!L38=0,"zero",RIGHT(Table_5_UK!L38,1))</f>
        <v>1</v>
      </c>
      <c r="V38" s="137" t="str">
        <f>IF(Table_5_UK!M38=0,"zero",RIGHT(Table_5_UK!M38,1))</f>
        <v>7</v>
      </c>
      <c r="W38" s="137" t="str">
        <f>IF(Table_5_UK!N38=0,"zero",RIGHT(Table_5_UK!N38,1))</f>
        <v>zero</v>
      </c>
      <c r="X38" s="137" t="str">
        <f>IF(Table_5_UK!O38=0,"zero",RIGHT(Table_5_UK!O38,1))</f>
        <v>4</v>
      </c>
      <c r="Y38" s="137" t="str">
        <f>IF(Table_5_UK!P38=0,"zero",RIGHT(Table_5_UK!P38,1))</f>
        <v>8</v>
      </c>
      <c r="Z38" s="137" t="str">
        <f>IF(Table_5_UK!Q38=0,"zero",RIGHT(Table_5_UK!Q38,1))</f>
        <v>1</v>
      </c>
      <c r="AA38" s="137" t="str">
        <f>IF(Table_5_UK!R38=0,"zero",RIGHT(Table_5_UK!R38,1))</f>
        <v>zero</v>
      </c>
      <c r="AB38" s="137" t="str">
        <f>IF(Table_5_UK!S38=0,"zero",RIGHT(Table_5_UK!S38,1))</f>
        <v>8</v>
      </c>
      <c r="AC38" s="137" t="str">
        <f>IF(Table_5_UK!T38=0,"zero",RIGHT(Table_5_UK!T38,1))</f>
        <v>zero</v>
      </c>
      <c r="AD38" s="137" t="str">
        <f>IF(Table_5_UK!U38=0,"zero",RIGHT(Table_5_UK!U38,1))</f>
        <v>1</v>
      </c>
      <c r="AE38" s="137" t="str">
        <f>IF(Table_5_UK!V38=0,"zero",RIGHT(Table_5_UK!V38,1))</f>
        <v>0</v>
      </c>
      <c r="AF38" s="137" t="str">
        <f>IF(Table_5_UK!W38=0,"zero",RIGHT(Table_5_UK!W38,1))</f>
        <v>0</v>
      </c>
      <c r="AG38" s="137" t="str">
        <f>IF(Table_5_UK!X38=0,"zero",RIGHT(Table_5_UK!X38,1))</f>
        <v>zero</v>
      </c>
      <c r="AH38" s="137" t="str">
        <f>IF(Table_5_UK!Y38=0,"zero",RIGHT(Table_5_UK!Y38,1))</f>
        <v>zero</v>
      </c>
      <c r="AI38" s="137" t="str">
        <f>IF(Table_5_UK!Z38=0,"zero",RIGHT(Table_5_UK!Z38,1))</f>
        <v>zero</v>
      </c>
      <c r="AJ38" s="137" t="str">
        <f>IF(Table_5_UK!AA38=0,"zero",RIGHT(Table_5_UK!AA38,1))</f>
        <v>3</v>
      </c>
      <c r="AK38" s="137" t="str">
        <f>IF(Table_5_UK!AB38=0,"zero",RIGHT(Table_5_UK!AB38,1))</f>
        <v>zero</v>
      </c>
      <c r="AL38" s="137" t="str">
        <f>IF(Table_5_UK!AC38=0,"zero",RIGHT(Table_5_UK!AC38,1))</f>
        <v>zero</v>
      </c>
      <c r="AM38" s="141" t="str">
        <f>IF(Table_5_UK!AD38=0,"zero",RIGHT(Table_5_UK!AD38,1))</f>
        <v>1</v>
      </c>
      <c r="AN38" s="32" t="str">
        <f>IF(Table_6_UK!H39=0,"zero",RIGHT(Table_6_UK!H39,1))</f>
        <v>zero</v>
      </c>
      <c r="AO38" s="32" t="str">
        <f>IF(Table_6_UK!I39=0,"zero",RIGHT(Table_6_UK!I39,1))</f>
        <v>zero</v>
      </c>
      <c r="AP38" s="32" t="str">
        <f>IF(Table_6_UK!J39=0,"zero",RIGHT(Table_6_UK!J39,1))</f>
        <v>zero</v>
      </c>
      <c r="AQ38" s="15" t="str">
        <f>IF(Table_6_UK!K39=0,"zero",RIGHT(Table_6_UK!K39,1))</f>
        <v>zero</v>
      </c>
      <c r="AR38" s="147" t="str">
        <f>IF(Table_7_UK!H38=0,"zero",RIGHT(Table_7_UK!H38,1))</f>
        <v>2</v>
      </c>
      <c r="AW38" s="14" t="str">
        <f>IF(Table_8_UK!H38=0,"zero",RIGHT(Table_8_UK!H38,1))</f>
        <v>6</v>
      </c>
      <c r="AX38" s="32" t="str">
        <f>IF(Table_8_UK!I38=0,"zero",RIGHT(Table_8_UK!I38,1))</f>
        <v>4</v>
      </c>
      <c r="AY38" s="32" t="str">
        <f>IF(Table_8_UK!J38=0,"zero",RIGHT(Table_8_UK!J38,1))</f>
        <v>0</v>
      </c>
      <c r="AZ38" s="32" t="str">
        <f>IF(Table_8_UK!K38=0,"zero",RIGHT(Table_8_UK!K38,1))</f>
        <v>/</v>
      </c>
      <c r="BA38" s="32" t="str">
        <f>IF(Table_8_UK!L38=0,"zero",RIGHT(Table_8_UK!L38,1))</f>
        <v>9</v>
      </c>
      <c r="BB38" s="32" t="str">
        <f>IF(Table_8_UK!M38=0,"zero",RIGHT(Table_8_UK!M38,1))</f>
        <v>5</v>
      </c>
      <c r="BC38" s="15" t="str">
        <f>IF(Table_8_UK!N38=0,"zero",RIGHT(Table_8_UK!N38,1))</f>
        <v>/</v>
      </c>
    </row>
    <row r="39" spans="3:55" x14ac:dyDescent="0.25">
      <c r="C39" s="14" t="str">
        <f>IF(Table_1_UK!H39=0,"zero",RIGHT(Table_1_UK!H39,1))</f>
        <v>0</v>
      </c>
      <c r="D39" s="32" t="str">
        <f>IF(Table_1_UK!I39=0,"zero",RIGHT(Table_1_UK!I39,1))</f>
        <v>3</v>
      </c>
      <c r="E39" s="14"/>
      <c r="K39" s="14" t="str">
        <f>IF(Table_3_UK!H39=0,"zero",RIGHT(Table_3_UK!H39,1))</f>
        <v>zero</v>
      </c>
      <c r="L39" s="15" t="str">
        <f>IF(Table_3_UK!I39=0,"zero",RIGHT(Table_3_UK!I39,1))</f>
        <v>zero</v>
      </c>
      <c r="O39" s="14" t="str">
        <f>IF(Table_4_UK!H41=0,"zero",RIGHT(Table_4_UK!H41,1))</f>
        <v>zero</v>
      </c>
      <c r="P39" s="15" t="str">
        <f>IF(Table_4_UK!I41=0,"zero",RIGHT(Table_4_UK!I41,1))</f>
        <v>zero</v>
      </c>
      <c r="Q39" s="137" t="str">
        <f>IF(Table_5_UK!H39=0,"zero",RIGHT(Table_5_UK!H39,1))</f>
        <v>zero</v>
      </c>
      <c r="R39" s="137" t="str">
        <f>IF(Table_5_UK!I39=0,"zero",RIGHT(Table_5_UK!I39,1))</f>
        <v>zero</v>
      </c>
      <c r="S39" s="137" t="str">
        <f>IF(Table_5_UK!J39=0,"zero",RIGHT(Table_5_UK!J39,1))</f>
        <v>zero</v>
      </c>
      <c r="T39" s="137" t="str">
        <f>IF(Table_5_UK!K39=0,"zero",RIGHT(Table_5_UK!K39,1))</f>
        <v>zero</v>
      </c>
      <c r="U39" s="137" t="str">
        <f>IF(Table_5_UK!L39=0,"zero",RIGHT(Table_5_UK!L39,1))</f>
        <v>zero</v>
      </c>
      <c r="V39" s="137" t="str">
        <f>IF(Table_5_UK!M39=0,"zero",RIGHT(Table_5_UK!M39,1))</f>
        <v>zero</v>
      </c>
      <c r="W39" s="137" t="str">
        <f>IF(Table_5_UK!N39=0,"zero",RIGHT(Table_5_UK!N39,1))</f>
        <v>zero</v>
      </c>
      <c r="X39" s="137" t="str">
        <f>IF(Table_5_UK!O39=0,"zero",RIGHT(Table_5_UK!O39,1))</f>
        <v>zero</v>
      </c>
      <c r="Y39" s="137" t="str">
        <f>IF(Table_5_UK!P39=0,"zero",RIGHT(Table_5_UK!P39,1))</f>
        <v>zero</v>
      </c>
      <c r="Z39" s="137" t="str">
        <f>IF(Table_5_UK!Q39=0,"zero",RIGHT(Table_5_UK!Q39,1))</f>
        <v>zero</v>
      </c>
      <c r="AA39" s="137" t="str">
        <f>IF(Table_5_UK!R39=0,"zero",RIGHT(Table_5_UK!R39,1))</f>
        <v>zero</v>
      </c>
      <c r="AB39" s="137" t="str">
        <f>IF(Table_5_UK!S39=0,"zero",RIGHT(Table_5_UK!S39,1))</f>
        <v>zero</v>
      </c>
      <c r="AC39" s="137" t="str">
        <f>IF(Table_5_UK!T39=0,"zero",RIGHT(Table_5_UK!T39,1))</f>
        <v>zero</v>
      </c>
      <c r="AD39" s="137" t="str">
        <f>IF(Table_5_UK!U39=0,"zero",RIGHT(Table_5_UK!U39,1))</f>
        <v>zero</v>
      </c>
      <c r="AE39" s="137" t="str">
        <f>IF(Table_5_UK!V39=0,"zero",RIGHT(Table_5_UK!V39,1))</f>
        <v>zero</v>
      </c>
      <c r="AF39" s="137" t="str">
        <f>IF(Table_5_UK!W39=0,"zero",RIGHT(Table_5_UK!W39,1))</f>
        <v>zero</v>
      </c>
      <c r="AG39" s="137" t="str">
        <f>IF(Table_5_UK!X39=0,"zero",RIGHT(Table_5_UK!X39,1))</f>
        <v>zero</v>
      </c>
      <c r="AH39" s="137" t="str">
        <f>IF(Table_5_UK!Y39=0,"zero",RIGHT(Table_5_UK!Y39,1))</f>
        <v>zero</v>
      </c>
      <c r="AI39" s="137" t="str">
        <f>IF(Table_5_UK!Z39=0,"zero",RIGHT(Table_5_UK!Z39,1))</f>
        <v>zero</v>
      </c>
      <c r="AJ39" s="137" t="str">
        <f>IF(Table_5_UK!AA39=0,"zero",RIGHT(Table_5_UK!AA39,1))</f>
        <v>zero</v>
      </c>
      <c r="AK39" s="137" t="str">
        <f>IF(Table_5_UK!AB39=0,"zero",RIGHT(Table_5_UK!AB39,1))</f>
        <v>zero</v>
      </c>
      <c r="AL39" s="137" t="str">
        <f>IF(Table_5_UK!AC39=0,"zero",RIGHT(Table_5_UK!AC39,1))</f>
        <v>zero</v>
      </c>
      <c r="AM39" s="141" t="str">
        <f>IF(Table_5_UK!AD39=0,"zero",RIGHT(Table_5_UK!AD39,1))</f>
        <v>zero</v>
      </c>
      <c r="AN39" s="32" t="str">
        <f>IF(Table_6_UK!H40=0,"zero",RIGHT(Table_6_UK!H40,1))</f>
        <v>zero</v>
      </c>
      <c r="AO39" s="32" t="str">
        <f>IF(Table_6_UK!I40=0,"zero",RIGHT(Table_6_UK!I40,1))</f>
        <v>zero</v>
      </c>
      <c r="AP39" s="32" t="str">
        <f>IF(Table_6_UK!J40=0,"zero",RIGHT(Table_6_UK!J40,1))</f>
        <v>zero</v>
      </c>
      <c r="AQ39" s="15" t="str">
        <f>IF(Table_6_UK!K40=0,"zero",RIGHT(Table_6_UK!K40,1))</f>
        <v>zero</v>
      </c>
      <c r="AR39" s="147" t="str">
        <f>IF(Table_7_UK!H39=0,"zero",RIGHT(Table_7_UK!H39,1))</f>
        <v>4</v>
      </c>
      <c r="AW39" s="14" t="str">
        <f>IF(Table_8_UK!H39=0,"zero",RIGHT(Table_8_UK!H39,1))</f>
        <v>zero</v>
      </c>
      <c r="AX39" s="32" t="str">
        <f>IF(Table_8_UK!I39=0,"zero",RIGHT(Table_8_UK!I39,1))</f>
        <v>zero</v>
      </c>
      <c r="AY39" s="32" t="str">
        <f>IF(Table_8_UK!J39=0,"zero",RIGHT(Table_8_UK!J39,1))</f>
        <v>zero</v>
      </c>
      <c r="AZ39" s="32" t="str">
        <f>IF(Table_8_UK!K39=0,"zero",RIGHT(Table_8_UK!K39,1))</f>
        <v>/</v>
      </c>
      <c r="BA39" s="32" t="str">
        <f>IF(Table_8_UK!L39=0,"zero",RIGHT(Table_8_UK!L39,1))</f>
        <v>zero</v>
      </c>
      <c r="BB39" s="32" t="str">
        <f>IF(Table_8_UK!M39=0,"zero",RIGHT(Table_8_UK!M39,1))</f>
        <v>zero</v>
      </c>
      <c r="BC39" s="15" t="str">
        <f>IF(Table_8_UK!N39=0,"zero",RIGHT(Table_8_UK!N39,1))</f>
        <v>/</v>
      </c>
    </row>
    <row r="40" spans="3:55" x14ac:dyDescent="0.25">
      <c r="C40" s="14" t="str">
        <f>IF(Table_1_UK!H40=0,"zero",RIGHT(Table_1_UK!H40,1))</f>
        <v>3</v>
      </c>
      <c r="D40" s="32" t="str">
        <f>IF(Table_1_UK!I40=0,"zero",RIGHT(Table_1_UK!I40,1))</f>
        <v>9</v>
      </c>
      <c r="E40" s="14"/>
      <c r="K40" s="14" t="str">
        <f>IF(Table_3_UK!H40=0,"zero",RIGHT(Table_3_UK!H40,1))</f>
        <v>9</v>
      </c>
      <c r="L40" s="15" t="str">
        <f>IF(Table_3_UK!I40=0,"zero",RIGHT(Table_3_UK!I40,1))</f>
        <v>1</v>
      </c>
      <c r="O40" s="14" t="str">
        <f>IF(Table_4_UK!H42=0,"zero",RIGHT(Table_4_UK!H42,1))</f>
        <v>3</v>
      </c>
      <c r="P40" s="15" t="str">
        <f>IF(Table_4_UK!I42=0,"zero",RIGHT(Table_4_UK!I42,1))</f>
        <v>6</v>
      </c>
      <c r="Q40" s="137" t="str">
        <f>IF(Table_5_UK!H40=0,"zero",RIGHT(Table_5_UK!H40,1))</f>
        <v>zero</v>
      </c>
      <c r="R40" s="137" t="str">
        <f>IF(Table_5_UK!I40=0,"zero",RIGHT(Table_5_UK!I40,1))</f>
        <v>2</v>
      </c>
      <c r="S40" s="137" t="str">
        <f>IF(Table_5_UK!J40=0,"zero",RIGHT(Table_5_UK!J40,1))</f>
        <v>zero</v>
      </c>
      <c r="T40" s="137" t="str">
        <f>IF(Table_5_UK!K40=0,"zero",RIGHT(Table_5_UK!K40,1))</f>
        <v>zero</v>
      </c>
      <c r="U40" s="137" t="str">
        <f>IF(Table_5_UK!L40=0,"zero",RIGHT(Table_5_UK!L40,1))</f>
        <v>4</v>
      </c>
      <c r="V40" s="137" t="str">
        <f>IF(Table_5_UK!M40=0,"zero",RIGHT(Table_5_UK!M40,1))</f>
        <v>5</v>
      </c>
      <c r="W40" s="137" t="str">
        <f>IF(Table_5_UK!N40=0,"zero",RIGHT(Table_5_UK!N40,1))</f>
        <v>zero</v>
      </c>
      <c r="X40" s="137" t="str">
        <f>IF(Table_5_UK!O40=0,"zero",RIGHT(Table_5_UK!O40,1))</f>
        <v>zero</v>
      </c>
      <c r="Y40" s="137" t="str">
        <f>IF(Table_5_UK!P40=0,"zero",RIGHT(Table_5_UK!P40,1))</f>
        <v>1</v>
      </c>
      <c r="Z40" s="137" t="str">
        <f>IF(Table_5_UK!Q40=0,"zero",RIGHT(Table_5_UK!Q40,1))</f>
        <v>3</v>
      </c>
      <c r="AA40" s="137" t="str">
        <f>IF(Table_5_UK!R40=0,"zero",RIGHT(Table_5_UK!R40,1))</f>
        <v>zero</v>
      </c>
      <c r="AB40" s="137" t="str">
        <f>IF(Table_5_UK!S40=0,"zero",RIGHT(Table_5_UK!S40,1))</f>
        <v>5</v>
      </c>
      <c r="AC40" s="137" t="str">
        <f>IF(Table_5_UK!T40=0,"zero",RIGHT(Table_5_UK!T40,1))</f>
        <v>zero</v>
      </c>
      <c r="AD40" s="137" t="str">
        <f>IF(Table_5_UK!U40=0,"zero",RIGHT(Table_5_UK!U40,1))</f>
        <v>zero</v>
      </c>
      <c r="AE40" s="137" t="str">
        <f>IF(Table_5_UK!V40=0,"zero",RIGHT(Table_5_UK!V40,1))</f>
        <v>9</v>
      </c>
      <c r="AF40" s="137" t="str">
        <f>IF(Table_5_UK!W40=0,"zero",RIGHT(Table_5_UK!W40,1))</f>
        <v>2</v>
      </c>
      <c r="AG40" s="137" t="str">
        <f>IF(Table_5_UK!X40=0,"zero",RIGHT(Table_5_UK!X40,1))</f>
        <v>zero</v>
      </c>
      <c r="AH40" s="137" t="str">
        <f>IF(Table_5_UK!Y40=0,"zero",RIGHT(Table_5_UK!Y40,1))</f>
        <v>zero</v>
      </c>
      <c r="AI40" s="137" t="str">
        <f>IF(Table_5_UK!Z40=0,"zero",RIGHT(Table_5_UK!Z40,1))</f>
        <v>zero</v>
      </c>
      <c r="AJ40" s="137" t="str">
        <f>IF(Table_5_UK!AA40=0,"zero",RIGHT(Table_5_UK!AA40,1))</f>
        <v>0</v>
      </c>
      <c r="AK40" s="137" t="str">
        <f>IF(Table_5_UK!AB40=0,"zero",RIGHT(Table_5_UK!AB40,1))</f>
        <v>zero</v>
      </c>
      <c r="AL40" s="137" t="str">
        <f>IF(Table_5_UK!AC40=0,"zero",RIGHT(Table_5_UK!AC40,1))</f>
        <v>zero</v>
      </c>
      <c r="AM40" s="141" t="str">
        <f>IF(Table_5_UK!AD40=0,"zero",RIGHT(Table_5_UK!AD40,1))</f>
        <v>0</v>
      </c>
      <c r="AN40" s="32" t="str">
        <f>IF(Table_6_UK!H41=0,"zero",RIGHT(Table_6_UK!H41,1))</f>
        <v>zero</v>
      </c>
      <c r="AO40" s="32" t="str">
        <f>IF(Table_6_UK!I41=0,"zero",RIGHT(Table_6_UK!I41,1))</f>
        <v>zero</v>
      </c>
      <c r="AP40" s="32" t="str">
        <f>IF(Table_6_UK!J41=0,"zero",RIGHT(Table_6_UK!J41,1))</f>
        <v>zero</v>
      </c>
      <c r="AQ40" s="15" t="str">
        <f>IF(Table_6_UK!K41=0,"zero",RIGHT(Table_6_UK!K41,1))</f>
        <v>zero</v>
      </c>
      <c r="AR40" s="147" t="str">
        <f>IF(Table_7_UK!H40=0,"zero",RIGHT(Table_7_UK!H40,1))</f>
        <v>6</v>
      </c>
      <c r="AW40" s="14" t="str">
        <f>IF(Table_8_UK!H40=0,"zero",RIGHT(Table_8_UK!H40,1))</f>
        <v>0</v>
      </c>
      <c r="AX40" s="32" t="str">
        <f>IF(Table_8_UK!I40=0,"zero",RIGHT(Table_8_UK!I40,1))</f>
        <v>6</v>
      </c>
      <c r="AY40" s="32" t="str">
        <f>IF(Table_8_UK!J40=0,"zero",RIGHT(Table_8_UK!J40,1))</f>
        <v>6</v>
      </c>
      <c r="AZ40" s="32" t="str">
        <f>IF(Table_8_UK!K40=0,"zero",RIGHT(Table_8_UK!K40,1))</f>
        <v>/</v>
      </c>
      <c r="BA40" s="32" t="str">
        <f>IF(Table_8_UK!L40=0,"zero",RIGHT(Table_8_UK!L40,1))</f>
        <v>3</v>
      </c>
      <c r="BB40" s="32" t="str">
        <f>IF(Table_8_UK!M40=0,"zero",RIGHT(Table_8_UK!M40,1))</f>
        <v>2</v>
      </c>
      <c r="BC40" s="15" t="str">
        <f>IF(Table_8_UK!N40=0,"zero",RIGHT(Table_8_UK!N40,1))</f>
        <v>/</v>
      </c>
    </row>
    <row r="41" spans="3:55" x14ac:dyDescent="0.25">
      <c r="C41" s="14" t="str">
        <f>IF(Table_1_UK!H41=0,"zero",RIGHT(Table_1_UK!H41,1))</f>
        <v>zero</v>
      </c>
      <c r="D41" s="32" t="str">
        <f>IF(Table_1_UK!I41=0,"zero",RIGHT(Table_1_UK!I41,1))</f>
        <v>zero</v>
      </c>
      <c r="E41" s="14"/>
      <c r="K41" s="14" t="str">
        <f>IF(Table_3_UK!H41=0,"zero",RIGHT(Table_3_UK!H41,1))</f>
        <v>1</v>
      </c>
      <c r="L41" s="15" t="str">
        <f>IF(Table_3_UK!I41=0,"zero",RIGHT(Table_3_UK!I41,1))</f>
        <v>2</v>
      </c>
      <c r="O41" s="14" t="str">
        <f>IF(Table_4_UK!H43=0,"zero",RIGHT(Table_4_UK!H43,1))</f>
        <v>2</v>
      </c>
      <c r="P41" s="15" t="str">
        <f>IF(Table_4_UK!I43=0,"zero",RIGHT(Table_4_UK!I43,1))</f>
        <v>1</v>
      </c>
      <c r="Q41" s="137" t="str">
        <f>IF(Table_5_UK!H41=0,"zero",RIGHT(Table_5_UK!H41,1))</f>
        <v>zero</v>
      </c>
      <c r="R41" s="137" t="str">
        <f>IF(Table_5_UK!I41=0,"zero",RIGHT(Table_5_UK!I41,1))</f>
        <v>zero</v>
      </c>
      <c r="S41" s="137" t="str">
        <f>IF(Table_5_UK!J41=0,"zero",RIGHT(Table_5_UK!J41,1))</f>
        <v>zero</v>
      </c>
      <c r="T41" s="137" t="str">
        <f>IF(Table_5_UK!K41=0,"zero",RIGHT(Table_5_UK!K41,1))</f>
        <v>zero</v>
      </c>
      <c r="U41" s="137" t="str">
        <f>IF(Table_5_UK!L41=0,"zero",RIGHT(Table_5_UK!L41,1))</f>
        <v>zero</v>
      </c>
      <c r="V41" s="137" t="str">
        <f>IF(Table_5_UK!M41=0,"zero",RIGHT(Table_5_UK!M41,1))</f>
        <v>zero</v>
      </c>
      <c r="W41" s="137" t="str">
        <f>IF(Table_5_UK!N41=0,"zero",RIGHT(Table_5_UK!N41,1))</f>
        <v>zero</v>
      </c>
      <c r="X41" s="137" t="str">
        <f>IF(Table_5_UK!O41=0,"zero",RIGHT(Table_5_UK!O41,1))</f>
        <v>zero</v>
      </c>
      <c r="Y41" s="137" t="str">
        <f>IF(Table_5_UK!P41=0,"zero",RIGHT(Table_5_UK!P41,1))</f>
        <v>zero</v>
      </c>
      <c r="Z41" s="137" t="str">
        <f>IF(Table_5_UK!Q41=0,"zero",RIGHT(Table_5_UK!Q41,1))</f>
        <v>1</v>
      </c>
      <c r="AA41" s="137" t="str">
        <f>IF(Table_5_UK!R41=0,"zero",RIGHT(Table_5_UK!R41,1))</f>
        <v>zero</v>
      </c>
      <c r="AB41" s="137" t="str">
        <f>IF(Table_5_UK!S41=0,"zero",RIGHT(Table_5_UK!S41,1))</f>
        <v>zero</v>
      </c>
      <c r="AC41" s="137" t="str">
        <f>IF(Table_5_UK!T41=0,"zero",RIGHT(Table_5_UK!T41,1))</f>
        <v>zero</v>
      </c>
      <c r="AD41" s="137" t="str">
        <f>IF(Table_5_UK!U41=0,"zero",RIGHT(Table_5_UK!U41,1))</f>
        <v>zero</v>
      </c>
      <c r="AE41" s="137" t="str">
        <f>IF(Table_5_UK!V41=0,"zero",RIGHT(Table_5_UK!V41,1))</f>
        <v>zero</v>
      </c>
      <c r="AF41" s="137" t="str">
        <f>IF(Table_5_UK!W41=0,"zero",RIGHT(Table_5_UK!W41,1))</f>
        <v>zero</v>
      </c>
      <c r="AG41" s="137" t="str">
        <f>IF(Table_5_UK!X41=0,"zero",RIGHT(Table_5_UK!X41,1))</f>
        <v>zero</v>
      </c>
      <c r="AH41" s="137" t="str">
        <f>IF(Table_5_UK!Y41=0,"zero",RIGHT(Table_5_UK!Y41,1))</f>
        <v>zero</v>
      </c>
      <c r="AI41" s="137" t="str">
        <f>IF(Table_5_UK!Z41=0,"zero",RIGHT(Table_5_UK!Z41,1))</f>
        <v>zero</v>
      </c>
      <c r="AJ41" s="137" t="str">
        <f>IF(Table_5_UK!AA41=0,"zero",RIGHT(Table_5_UK!AA41,1))</f>
        <v>zero</v>
      </c>
      <c r="AK41" s="137" t="str">
        <f>IF(Table_5_UK!AB41=0,"zero",RIGHT(Table_5_UK!AB41,1))</f>
        <v>zero</v>
      </c>
      <c r="AL41" s="137" t="str">
        <f>IF(Table_5_UK!AC41=0,"zero",RIGHT(Table_5_UK!AC41,1))</f>
        <v>zero</v>
      </c>
      <c r="AM41" s="141" t="str">
        <f>IF(Table_5_UK!AD41=0,"zero",RIGHT(Table_5_UK!AD41,1))</f>
        <v>1</v>
      </c>
      <c r="AN41" s="32" t="str">
        <f>IF(Table_6_UK!H42=0,"zero",RIGHT(Table_6_UK!H42,1))</f>
        <v>zero</v>
      </c>
      <c r="AO41" s="32" t="str">
        <f>IF(Table_6_UK!I42=0,"zero",RIGHT(Table_6_UK!I42,1))</f>
        <v>zero</v>
      </c>
      <c r="AP41" s="32" t="str">
        <f>IF(Table_6_UK!J42=0,"zero",RIGHT(Table_6_UK!J42,1))</f>
        <v>zero</v>
      </c>
      <c r="AQ41" s="15" t="str">
        <f>IF(Table_6_UK!K42=0,"zero",RIGHT(Table_6_UK!K42,1))</f>
        <v>zero</v>
      </c>
      <c r="AR41" s="147" t="str">
        <f>IF(Table_7_UK!H41=0,"zero",RIGHT(Table_7_UK!H41,1))</f>
        <v>zero</v>
      </c>
      <c r="AW41" s="14" t="str">
        <f>IF(Table_8_UK!H41=0,"zero",RIGHT(Table_8_UK!H41,1))</f>
        <v>3</v>
      </c>
      <c r="AX41" s="32" t="str">
        <f>IF(Table_8_UK!I41=0,"zero",RIGHT(Table_8_UK!I41,1))</f>
        <v>5</v>
      </c>
      <c r="AY41" s="32" t="str">
        <f>IF(Table_8_UK!J41=0,"zero",RIGHT(Table_8_UK!J41,1))</f>
        <v>8</v>
      </c>
      <c r="AZ41" s="32" t="str">
        <f>IF(Table_8_UK!K41=0,"zero",RIGHT(Table_8_UK!K41,1))</f>
        <v>/</v>
      </c>
      <c r="BA41" s="32" t="str">
        <f>IF(Table_8_UK!L41=0,"zero",RIGHT(Table_8_UK!L41,1))</f>
        <v>9</v>
      </c>
      <c r="BB41" s="32" t="str">
        <f>IF(Table_8_UK!M41=0,"zero",RIGHT(Table_8_UK!M41,1))</f>
        <v>zero</v>
      </c>
      <c r="BC41" s="15" t="str">
        <f>IF(Table_8_UK!N41=0,"zero",RIGHT(Table_8_UK!N41,1))</f>
        <v>/</v>
      </c>
    </row>
    <row r="42" spans="3:55" x14ac:dyDescent="0.25">
      <c r="C42" s="14" t="str">
        <f>IF(Table_1_UK!H42=0,"zero",RIGHT(Table_1_UK!H42,1))</f>
        <v>zero</v>
      </c>
      <c r="D42" s="32" t="str">
        <f>IF(Table_1_UK!I42=0,"zero",RIGHT(Table_1_UK!I42,1))</f>
        <v>zero</v>
      </c>
      <c r="E42" s="14"/>
      <c r="K42" s="14" t="str">
        <f>IF(Table_3_UK!H42=0,"zero",RIGHT(Table_3_UK!H42,1))</f>
        <v>zero</v>
      </c>
      <c r="L42" s="15" t="str">
        <f>IF(Table_3_UK!I42=0,"zero",RIGHT(Table_3_UK!I42,1))</f>
        <v>zero</v>
      </c>
      <c r="O42" s="14" t="str">
        <f>IF(Table_4_UK!H44=0,"zero",RIGHT(Table_4_UK!H44,1))</f>
        <v>8</v>
      </c>
      <c r="P42" s="15" t="str">
        <f>IF(Table_4_UK!I44=0,"zero",RIGHT(Table_4_UK!I44,1))</f>
        <v>7</v>
      </c>
      <c r="Q42" s="137" t="str">
        <f>IF(Table_5_UK!H42=0,"zero",RIGHT(Table_5_UK!H42,1))</f>
        <v>zero</v>
      </c>
      <c r="R42" s="137" t="str">
        <f>IF(Table_5_UK!I42=0,"zero",RIGHT(Table_5_UK!I42,1))</f>
        <v>zero</v>
      </c>
      <c r="S42" s="137" t="str">
        <f>IF(Table_5_UK!J42=0,"zero",RIGHT(Table_5_UK!J42,1))</f>
        <v>zero</v>
      </c>
      <c r="T42" s="137" t="str">
        <f>IF(Table_5_UK!K42=0,"zero",RIGHT(Table_5_UK!K42,1))</f>
        <v>5</v>
      </c>
      <c r="U42" s="137" t="str">
        <f>IF(Table_5_UK!L42=0,"zero",RIGHT(Table_5_UK!L42,1))</f>
        <v>1</v>
      </c>
      <c r="V42" s="137" t="str">
        <f>IF(Table_5_UK!M42=0,"zero",RIGHT(Table_5_UK!M42,1))</f>
        <v>3</v>
      </c>
      <c r="W42" s="137" t="str">
        <f>IF(Table_5_UK!N42=0,"zero",RIGHT(Table_5_UK!N42,1))</f>
        <v>zero</v>
      </c>
      <c r="X42" s="137" t="str">
        <f>IF(Table_5_UK!O42=0,"zero",RIGHT(Table_5_UK!O42,1))</f>
        <v>1</v>
      </c>
      <c r="Y42" s="137" t="str">
        <f>IF(Table_5_UK!P42=0,"zero",RIGHT(Table_5_UK!P42,1))</f>
        <v>0</v>
      </c>
      <c r="Z42" s="137" t="str">
        <f>IF(Table_5_UK!Q42=0,"zero",RIGHT(Table_5_UK!Q42,1))</f>
        <v>7</v>
      </c>
      <c r="AA42" s="137" t="str">
        <f>IF(Table_5_UK!R42=0,"zero",RIGHT(Table_5_UK!R42,1))</f>
        <v>2</v>
      </c>
      <c r="AB42" s="137" t="str">
        <f>IF(Table_5_UK!S42=0,"zero",RIGHT(Table_5_UK!S42,1))</f>
        <v>zero</v>
      </c>
      <c r="AC42" s="137" t="str">
        <f>IF(Table_5_UK!T42=0,"zero",RIGHT(Table_5_UK!T42,1))</f>
        <v>zero</v>
      </c>
      <c r="AD42" s="137" t="str">
        <f>IF(Table_5_UK!U42=0,"zero",RIGHT(Table_5_UK!U42,1))</f>
        <v>1</v>
      </c>
      <c r="AE42" s="137" t="str">
        <f>IF(Table_5_UK!V42=0,"zero",RIGHT(Table_5_UK!V42,1))</f>
        <v>3</v>
      </c>
      <c r="AF42" s="137" t="str">
        <f>IF(Table_5_UK!W42=0,"zero",RIGHT(Table_5_UK!W42,1))</f>
        <v>4</v>
      </c>
      <c r="AG42" s="137" t="str">
        <f>IF(Table_5_UK!X42=0,"zero",RIGHT(Table_5_UK!X42,1))</f>
        <v>zero</v>
      </c>
      <c r="AH42" s="137" t="str">
        <f>IF(Table_5_UK!Y42=0,"zero",RIGHT(Table_5_UK!Y42,1))</f>
        <v>zero</v>
      </c>
      <c r="AI42" s="137" t="str">
        <f>IF(Table_5_UK!Z42=0,"zero",RIGHT(Table_5_UK!Z42,1))</f>
        <v>1</v>
      </c>
      <c r="AJ42" s="137" t="str">
        <f>IF(Table_5_UK!AA42=0,"zero",RIGHT(Table_5_UK!AA42,1))</f>
        <v>zero</v>
      </c>
      <c r="AK42" s="137" t="str">
        <f>IF(Table_5_UK!AB42=0,"zero",RIGHT(Table_5_UK!AB42,1))</f>
        <v>zero</v>
      </c>
      <c r="AL42" s="137" t="str">
        <f>IF(Table_5_UK!AC42=0,"zero",RIGHT(Table_5_UK!AC42,1))</f>
        <v>zero</v>
      </c>
      <c r="AM42" s="141" t="str">
        <f>IF(Table_5_UK!AD42=0,"zero",RIGHT(Table_5_UK!AD42,1))</f>
        <v>8</v>
      </c>
      <c r="AN42" s="32" t="str">
        <f>IF(Table_6_UK!H43=0,"zero",RIGHT(Table_6_UK!H43,1))</f>
        <v>zero</v>
      </c>
      <c r="AO42" s="32" t="str">
        <f>IF(Table_6_UK!I43=0,"zero",RIGHT(Table_6_UK!I43,1))</f>
        <v>zero</v>
      </c>
      <c r="AP42" s="32" t="str">
        <f>IF(Table_6_UK!J43=0,"zero",RIGHT(Table_6_UK!J43,1))</f>
        <v>zero</v>
      </c>
      <c r="AQ42" s="15" t="str">
        <f>IF(Table_6_UK!K43=0,"zero",RIGHT(Table_6_UK!K43,1))</f>
        <v>zero</v>
      </c>
      <c r="AR42" s="147" t="str">
        <f>IF(Table_7_UK!H42=0,"zero",RIGHT(Table_7_UK!H42,1))</f>
        <v>6</v>
      </c>
      <c r="AW42" s="14" t="str">
        <f>IF(Table_8_UK!H42=0,"zero",RIGHT(Table_8_UK!H42,1))</f>
        <v>2</v>
      </c>
      <c r="AX42" s="32" t="str">
        <f>IF(Table_8_UK!I42=0,"zero",RIGHT(Table_8_UK!I42,1))</f>
        <v>6</v>
      </c>
      <c r="AY42" s="32" t="str">
        <f>IF(Table_8_UK!J42=0,"zero",RIGHT(Table_8_UK!J42,1))</f>
        <v>8</v>
      </c>
      <c r="AZ42" s="32" t="str">
        <f>IF(Table_8_UK!K42=0,"zero",RIGHT(Table_8_UK!K42,1))</f>
        <v>/</v>
      </c>
      <c r="BA42" s="32" t="str">
        <f>IF(Table_8_UK!L42=0,"zero",RIGHT(Table_8_UK!L42,1))</f>
        <v>0</v>
      </c>
      <c r="BB42" s="32" t="str">
        <f>IF(Table_8_UK!M42=0,"zero",RIGHT(Table_8_UK!M42,1))</f>
        <v>8</v>
      </c>
      <c r="BC42" s="15" t="str">
        <f>IF(Table_8_UK!N42=0,"zero",RIGHT(Table_8_UK!N42,1))</f>
        <v>/</v>
      </c>
    </row>
    <row r="43" spans="3:55" x14ac:dyDescent="0.25">
      <c r="C43" s="14" t="str">
        <f>IF(Table_1_UK!H43=0,"zero",RIGHT(Table_1_UK!H43,1))</f>
        <v>2</v>
      </c>
      <c r="D43" s="32" t="str">
        <f>IF(Table_1_UK!I43=0,"zero",RIGHT(Table_1_UK!I43,1))</f>
        <v>8</v>
      </c>
      <c r="E43" s="14"/>
      <c r="K43" s="14" t="str">
        <f>IF(Table_3_UK!H43=0,"zero",RIGHT(Table_3_UK!H43,1))</f>
        <v>2</v>
      </c>
      <c r="L43" s="15" t="str">
        <f>IF(Table_3_UK!I43=0,"zero",RIGHT(Table_3_UK!I43,1))</f>
        <v>2</v>
      </c>
      <c r="O43" s="14" t="str">
        <f>IF(Table_4_UK!H45=0,"zero",RIGHT(Table_4_UK!H45,1))</f>
        <v>zero</v>
      </c>
      <c r="P43" s="15" t="str">
        <f>IF(Table_4_UK!I45=0,"zero",RIGHT(Table_4_UK!I45,1))</f>
        <v>zero</v>
      </c>
      <c r="Q43" s="137" t="str">
        <f>IF(Table_5_UK!H43=0,"zero",RIGHT(Table_5_UK!H43,1))</f>
        <v>zero</v>
      </c>
      <c r="R43" s="137" t="str">
        <f>IF(Table_5_UK!I43=0,"zero",RIGHT(Table_5_UK!I43,1))</f>
        <v>zero</v>
      </c>
      <c r="S43" s="137" t="str">
        <f>IF(Table_5_UK!J43=0,"zero",RIGHT(Table_5_UK!J43,1))</f>
        <v>zero</v>
      </c>
      <c r="T43" s="137" t="str">
        <f>IF(Table_5_UK!K43=0,"zero",RIGHT(Table_5_UK!K43,1))</f>
        <v>zero</v>
      </c>
      <c r="U43" s="137" t="str">
        <f>IF(Table_5_UK!L43=0,"zero",RIGHT(Table_5_UK!L43,1))</f>
        <v>zero</v>
      </c>
      <c r="V43" s="137" t="str">
        <f>IF(Table_5_UK!M43=0,"zero",RIGHT(Table_5_UK!M43,1))</f>
        <v>6</v>
      </c>
      <c r="W43" s="137" t="str">
        <f>IF(Table_5_UK!N43=0,"zero",RIGHT(Table_5_UK!N43,1))</f>
        <v>zero</v>
      </c>
      <c r="X43" s="137" t="str">
        <f>IF(Table_5_UK!O43=0,"zero",RIGHT(Table_5_UK!O43,1))</f>
        <v>7</v>
      </c>
      <c r="Y43" s="137" t="str">
        <f>IF(Table_5_UK!P43=0,"zero",RIGHT(Table_5_UK!P43,1))</f>
        <v>3</v>
      </c>
      <c r="Z43" s="137" t="str">
        <f>IF(Table_5_UK!Q43=0,"zero",RIGHT(Table_5_UK!Q43,1))</f>
        <v>7</v>
      </c>
      <c r="AA43" s="137" t="str">
        <f>IF(Table_5_UK!R43=0,"zero",RIGHT(Table_5_UK!R43,1))</f>
        <v>zero</v>
      </c>
      <c r="AB43" s="137" t="str">
        <f>IF(Table_5_UK!S43=0,"zero",RIGHT(Table_5_UK!S43,1))</f>
        <v>zero</v>
      </c>
      <c r="AC43" s="137" t="str">
        <f>IF(Table_5_UK!T43=0,"zero",RIGHT(Table_5_UK!T43,1))</f>
        <v>zero</v>
      </c>
      <c r="AD43" s="137" t="str">
        <f>IF(Table_5_UK!U43=0,"zero",RIGHT(Table_5_UK!U43,1))</f>
        <v>zero</v>
      </c>
      <c r="AE43" s="137" t="str">
        <f>IF(Table_5_UK!V43=0,"zero",RIGHT(Table_5_UK!V43,1))</f>
        <v>3</v>
      </c>
      <c r="AF43" s="137" t="str">
        <f>IF(Table_5_UK!W43=0,"zero",RIGHT(Table_5_UK!W43,1))</f>
        <v>zero</v>
      </c>
      <c r="AG43" s="137" t="str">
        <f>IF(Table_5_UK!X43=0,"zero",RIGHT(Table_5_UK!X43,1))</f>
        <v>zero</v>
      </c>
      <c r="AH43" s="137" t="str">
        <f>IF(Table_5_UK!Y43=0,"zero",RIGHT(Table_5_UK!Y43,1))</f>
        <v>zero</v>
      </c>
      <c r="AI43" s="137" t="str">
        <f>IF(Table_5_UK!Z43=0,"zero",RIGHT(Table_5_UK!Z43,1))</f>
        <v>zero</v>
      </c>
      <c r="AJ43" s="137" t="str">
        <f>IF(Table_5_UK!AA43=0,"zero",RIGHT(Table_5_UK!AA43,1))</f>
        <v>zero</v>
      </c>
      <c r="AK43" s="137" t="str">
        <f>IF(Table_5_UK!AB43=0,"zero",RIGHT(Table_5_UK!AB43,1))</f>
        <v>zero</v>
      </c>
      <c r="AL43" s="137" t="str">
        <f>IF(Table_5_UK!AC43=0,"zero",RIGHT(Table_5_UK!AC43,1))</f>
        <v>zero</v>
      </c>
      <c r="AM43" s="141" t="str">
        <f>IF(Table_5_UK!AD43=0,"zero",RIGHT(Table_5_UK!AD43,1))</f>
        <v>3</v>
      </c>
      <c r="AN43" s="32" t="str">
        <f>IF(Table_6_UK!H44=0,"zero",RIGHT(Table_6_UK!H44,1))</f>
        <v>zero</v>
      </c>
      <c r="AO43" s="32" t="str">
        <f>IF(Table_6_UK!I44=0,"zero",RIGHT(Table_6_UK!I44,1))</f>
        <v>zero</v>
      </c>
      <c r="AP43" s="32" t="str">
        <f>IF(Table_6_UK!J44=0,"zero",RIGHT(Table_6_UK!J44,1))</f>
        <v>zero</v>
      </c>
      <c r="AQ43" s="15" t="str">
        <f>IF(Table_6_UK!K44=0,"zero",RIGHT(Table_6_UK!K44,1))</f>
        <v>zero</v>
      </c>
      <c r="AR43" s="147" t="str">
        <f>IF(Table_7_UK!H43=0,"zero",RIGHT(Table_7_UK!H43,1))</f>
        <v>2</v>
      </c>
      <c r="AW43" s="14" t="str">
        <f>IF(Table_8_UK!H43=0,"zero",RIGHT(Table_8_UK!H43,1))</f>
        <v>5</v>
      </c>
      <c r="AX43" s="32" t="str">
        <f>IF(Table_8_UK!I43=0,"zero",RIGHT(Table_8_UK!I43,1))</f>
        <v>8</v>
      </c>
      <c r="AY43" s="32" t="str">
        <f>IF(Table_8_UK!J43=0,"zero",RIGHT(Table_8_UK!J43,1))</f>
        <v>3</v>
      </c>
      <c r="AZ43" s="32" t="str">
        <f>IF(Table_8_UK!K43=0,"zero",RIGHT(Table_8_UK!K43,1))</f>
        <v>/</v>
      </c>
      <c r="BA43" s="32" t="str">
        <f>IF(Table_8_UK!L43=0,"zero",RIGHT(Table_8_UK!L43,1))</f>
        <v>8</v>
      </c>
      <c r="BB43" s="32" t="str">
        <f>IF(Table_8_UK!M43=0,"zero",RIGHT(Table_8_UK!M43,1))</f>
        <v>1</v>
      </c>
      <c r="BC43" s="15" t="str">
        <f>IF(Table_8_UK!N43=0,"zero",RIGHT(Table_8_UK!N43,1))</f>
        <v>/</v>
      </c>
    </row>
    <row r="44" spans="3:55" x14ac:dyDescent="0.25">
      <c r="C44" s="14" t="str">
        <f>IF(Table_1_UK!H44=0,"zero",RIGHT(Table_1_UK!H44,1))</f>
        <v>zero</v>
      </c>
      <c r="D44" s="32" t="str">
        <f>IF(Table_1_UK!I44=0,"zero",RIGHT(Table_1_UK!I44,1))</f>
        <v>zero</v>
      </c>
      <c r="E44" s="14"/>
      <c r="K44" s="14" t="str">
        <f>IF(Table_3_UK!H44=0,"zero",RIGHT(Table_3_UK!H44,1))</f>
        <v>2</v>
      </c>
      <c r="L44" s="15" t="str">
        <f>IF(Table_3_UK!I44=0,"zero",RIGHT(Table_3_UK!I44,1))</f>
        <v>5</v>
      </c>
      <c r="O44" s="14" t="str">
        <f>IF(Table_4_UK!H46=0,"zero",RIGHT(Table_4_UK!H46,1))</f>
        <v>zero</v>
      </c>
      <c r="P44" s="15" t="str">
        <f>IF(Table_4_UK!I46=0,"zero",RIGHT(Table_4_UK!I46,1))</f>
        <v>zero</v>
      </c>
      <c r="Q44" s="137" t="str">
        <f>IF(Table_5_UK!H44=0,"zero",RIGHT(Table_5_UK!H44,1))</f>
        <v>zero</v>
      </c>
      <c r="R44" s="137" t="str">
        <f>IF(Table_5_UK!I44=0,"zero",RIGHT(Table_5_UK!I44,1))</f>
        <v>zero</v>
      </c>
      <c r="S44" s="137" t="str">
        <f>IF(Table_5_UK!J44=0,"zero",RIGHT(Table_5_UK!J44,1))</f>
        <v>zero</v>
      </c>
      <c r="T44" s="137" t="str">
        <f>IF(Table_5_UK!K44=0,"zero",RIGHT(Table_5_UK!K44,1))</f>
        <v>zero</v>
      </c>
      <c r="U44" s="137" t="str">
        <f>IF(Table_5_UK!L44=0,"zero",RIGHT(Table_5_UK!L44,1))</f>
        <v>8</v>
      </c>
      <c r="V44" s="137" t="str">
        <f>IF(Table_5_UK!M44=0,"zero",RIGHT(Table_5_UK!M44,1))</f>
        <v>9</v>
      </c>
      <c r="W44" s="137" t="str">
        <f>IF(Table_5_UK!N44=0,"zero",RIGHT(Table_5_UK!N44,1))</f>
        <v>zero</v>
      </c>
      <c r="X44" s="137" t="str">
        <f>IF(Table_5_UK!O44=0,"zero",RIGHT(Table_5_UK!O44,1))</f>
        <v>3</v>
      </c>
      <c r="Y44" s="137" t="str">
        <f>IF(Table_5_UK!P44=0,"zero",RIGHT(Table_5_UK!P44,1))</f>
        <v>0</v>
      </c>
      <c r="Z44" s="137" t="str">
        <f>IF(Table_5_UK!Q44=0,"zero",RIGHT(Table_5_UK!Q44,1))</f>
        <v>9</v>
      </c>
      <c r="AA44" s="137" t="str">
        <f>IF(Table_5_UK!R44=0,"zero",RIGHT(Table_5_UK!R44,1))</f>
        <v>zero</v>
      </c>
      <c r="AB44" s="137" t="str">
        <f>IF(Table_5_UK!S44=0,"zero",RIGHT(Table_5_UK!S44,1))</f>
        <v>5</v>
      </c>
      <c r="AC44" s="137" t="str">
        <f>IF(Table_5_UK!T44=0,"zero",RIGHT(Table_5_UK!T44,1))</f>
        <v>zero</v>
      </c>
      <c r="AD44" s="137" t="str">
        <f>IF(Table_5_UK!U44=0,"zero",RIGHT(Table_5_UK!U44,1))</f>
        <v>zero</v>
      </c>
      <c r="AE44" s="137" t="str">
        <f>IF(Table_5_UK!V44=0,"zero",RIGHT(Table_5_UK!V44,1))</f>
        <v>3</v>
      </c>
      <c r="AF44" s="137" t="str">
        <f>IF(Table_5_UK!W44=0,"zero",RIGHT(Table_5_UK!W44,1))</f>
        <v>5</v>
      </c>
      <c r="AG44" s="137" t="str">
        <f>IF(Table_5_UK!X44=0,"zero",RIGHT(Table_5_UK!X44,1))</f>
        <v>zero</v>
      </c>
      <c r="AH44" s="137" t="str">
        <f>IF(Table_5_UK!Y44=0,"zero",RIGHT(Table_5_UK!Y44,1))</f>
        <v>zero</v>
      </c>
      <c r="AI44" s="137" t="str">
        <f>IF(Table_5_UK!Z44=0,"zero",RIGHT(Table_5_UK!Z44,1))</f>
        <v>zero</v>
      </c>
      <c r="AJ44" s="137" t="str">
        <f>IF(Table_5_UK!AA44=0,"zero",RIGHT(Table_5_UK!AA44,1))</f>
        <v>zero</v>
      </c>
      <c r="AK44" s="137" t="str">
        <f>IF(Table_5_UK!AB44=0,"zero",RIGHT(Table_5_UK!AB44,1))</f>
        <v>zero</v>
      </c>
      <c r="AL44" s="137" t="str">
        <f>IF(Table_5_UK!AC44=0,"zero",RIGHT(Table_5_UK!AC44,1))</f>
        <v>8</v>
      </c>
      <c r="AM44" s="141" t="str">
        <f>IF(Table_5_UK!AD44=0,"zero",RIGHT(Table_5_UK!AD44,1))</f>
        <v>0</v>
      </c>
      <c r="AN44" s="32" t="str">
        <f>IF(Table_6_UK!H45=0,"zero",RIGHT(Table_6_UK!H45,1))</f>
        <v>zero</v>
      </c>
      <c r="AO44" s="32" t="str">
        <f>IF(Table_6_UK!I45=0,"zero",RIGHT(Table_6_UK!I45,1))</f>
        <v>zero</v>
      </c>
      <c r="AP44" s="32" t="str">
        <f>IF(Table_6_UK!J45=0,"zero",RIGHT(Table_6_UK!J45,1))</f>
        <v>zero</v>
      </c>
      <c r="AQ44" s="15" t="str">
        <f>IF(Table_6_UK!K45=0,"zero",RIGHT(Table_6_UK!K45,1))</f>
        <v>zero</v>
      </c>
      <c r="AR44" s="147" t="str">
        <f>IF(Table_7_UK!H44=0,"zero",RIGHT(Table_7_UK!H44,1))</f>
        <v>8</v>
      </c>
      <c r="AW44" s="14" t="str">
        <f>IF(Table_8_UK!H44=0,"zero",RIGHT(Table_8_UK!H44,1))</f>
        <v>9</v>
      </c>
      <c r="AX44" s="32" t="str">
        <f>IF(Table_8_UK!I44=0,"zero",RIGHT(Table_8_UK!I44,1))</f>
        <v>5</v>
      </c>
      <c r="AY44" s="32" t="str">
        <f>IF(Table_8_UK!J44=0,"zero",RIGHT(Table_8_UK!J44,1))</f>
        <v>4</v>
      </c>
      <c r="AZ44" s="32" t="str">
        <f>IF(Table_8_UK!K44=0,"zero",RIGHT(Table_8_UK!K44,1))</f>
        <v>/</v>
      </c>
      <c r="BA44" s="32" t="str">
        <f>IF(Table_8_UK!L44=0,"zero",RIGHT(Table_8_UK!L44,1))</f>
        <v>3</v>
      </c>
      <c r="BB44" s="32" t="str">
        <f>IF(Table_8_UK!M44=0,"zero",RIGHT(Table_8_UK!M44,1))</f>
        <v>zero</v>
      </c>
      <c r="BC44" s="15" t="str">
        <f>IF(Table_8_UK!N44=0,"zero",RIGHT(Table_8_UK!N44,1))</f>
        <v>/</v>
      </c>
    </row>
    <row r="45" spans="3:55" x14ac:dyDescent="0.25">
      <c r="C45" s="14" t="str">
        <f>IF(Table_1_UK!H45=0,"zero",RIGHT(Table_1_UK!H45,1))</f>
        <v>zero</v>
      </c>
      <c r="D45" s="32" t="str">
        <f>IF(Table_1_UK!I45=0,"zero",RIGHT(Table_1_UK!I45,1))</f>
        <v>zero</v>
      </c>
      <c r="E45" s="14"/>
      <c r="K45" s="14" t="str">
        <f>IF(Table_3_UK!H45=0,"zero",RIGHT(Table_3_UK!H45,1))</f>
        <v>zero</v>
      </c>
      <c r="L45" s="15" t="str">
        <f>IF(Table_3_UK!I45=0,"zero",RIGHT(Table_3_UK!I45,1))</f>
        <v>zero</v>
      </c>
      <c r="O45" s="14" t="str">
        <f>IF(Table_4_UK!H47=0,"zero",RIGHT(Table_4_UK!H47,1))</f>
        <v>7</v>
      </c>
      <c r="P45" s="15" t="str">
        <f>IF(Table_4_UK!I47=0,"zero",RIGHT(Table_4_UK!I47,1))</f>
        <v>4</v>
      </c>
      <c r="Q45" s="137" t="str">
        <f>IF(Table_5_UK!H45=0,"zero",RIGHT(Table_5_UK!H45,1))</f>
        <v>zero</v>
      </c>
      <c r="R45" s="137" t="str">
        <f>IF(Table_5_UK!I45=0,"zero",RIGHT(Table_5_UK!I45,1))</f>
        <v>zero</v>
      </c>
      <c r="S45" s="137" t="str">
        <f>IF(Table_5_UK!J45=0,"zero",RIGHT(Table_5_UK!J45,1))</f>
        <v>zero</v>
      </c>
      <c r="T45" s="137" t="str">
        <f>IF(Table_5_UK!K45=0,"zero",RIGHT(Table_5_UK!K45,1))</f>
        <v>zero</v>
      </c>
      <c r="U45" s="137" t="str">
        <f>IF(Table_5_UK!L45=0,"zero",RIGHT(Table_5_UK!L45,1))</f>
        <v>zero</v>
      </c>
      <c r="V45" s="137" t="str">
        <f>IF(Table_5_UK!M45=0,"zero",RIGHT(Table_5_UK!M45,1))</f>
        <v>7</v>
      </c>
      <c r="W45" s="137" t="str">
        <f>IF(Table_5_UK!N45=0,"zero",RIGHT(Table_5_UK!N45,1))</f>
        <v>zero</v>
      </c>
      <c r="X45" s="137" t="str">
        <f>IF(Table_5_UK!O45=0,"zero",RIGHT(Table_5_UK!O45,1))</f>
        <v>zero</v>
      </c>
      <c r="Y45" s="137" t="str">
        <f>IF(Table_5_UK!P45=0,"zero",RIGHT(Table_5_UK!P45,1))</f>
        <v>7</v>
      </c>
      <c r="Z45" s="137" t="str">
        <f>IF(Table_5_UK!Q45=0,"zero",RIGHT(Table_5_UK!Q45,1))</f>
        <v>2</v>
      </c>
      <c r="AA45" s="137" t="str">
        <f>IF(Table_5_UK!R45=0,"zero",RIGHT(Table_5_UK!R45,1))</f>
        <v>zero</v>
      </c>
      <c r="AB45" s="137" t="str">
        <f>IF(Table_5_UK!S45=0,"zero",RIGHT(Table_5_UK!S45,1))</f>
        <v>zero</v>
      </c>
      <c r="AC45" s="137" t="str">
        <f>IF(Table_5_UK!T45=0,"zero",RIGHT(Table_5_UK!T45,1))</f>
        <v>zero</v>
      </c>
      <c r="AD45" s="137" t="str">
        <f>IF(Table_5_UK!U45=0,"zero",RIGHT(Table_5_UK!U45,1))</f>
        <v>zero</v>
      </c>
      <c r="AE45" s="137" t="str">
        <f>IF(Table_5_UK!V45=0,"zero",RIGHT(Table_5_UK!V45,1))</f>
        <v>zero</v>
      </c>
      <c r="AF45" s="137" t="str">
        <f>IF(Table_5_UK!W45=0,"zero",RIGHT(Table_5_UK!W45,1))</f>
        <v>4</v>
      </c>
      <c r="AG45" s="137" t="str">
        <f>IF(Table_5_UK!X45=0,"zero",RIGHT(Table_5_UK!X45,1))</f>
        <v>zero</v>
      </c>
      <c r="AH45" s="137" t="str">
        <f>IF(Table_5_UK!Y45=0,"zero",RIGHT(Table_5_UK!Y45,1))</f>
        <v>zero</v>
      </c>
      <c r="AI45" s="137" t="str">
        <f>IF(Table_5_UK!Z45=0,"zero",RIGHT(Table_5_UK!Z45,1))</f>
        <v>zero</v>
      </c>
      <c r="AJ45" s="137" t="str">
        <f>IF(Table_5_UK!AA45=0,"zero",RIGHT(Table_5_UK!AA45,1))</f>
        <v>zero</v>
      </c>
      <c r="AK45" s="137" t="str">
        <f>IF(Table_5_UK!AB45=0,"zero",RIGHT(Table_5_UK!AB45,1))</f>
        <v>zero</v>
      </c>
      <c r="AL45" s="137" t="str">
        <f>IF(Table_5_UK!AC45=0,"zero",RIGHT(Table_5_UK!AC45,1))</f>
        <v>zero</v>
      </c>
      <c r="AM45" s="141" t="str">
        <f>IF(Table_5_UK!AD45=0,"zero",RIGHT(Table_5_UK!AD45,1))</f>
        <v>3</v>
      </c>
      <c r="AN45" s="32" t="str">
        <f>IF(Table_6_UK!H46=0,"zero",RIGHT(Table_6_UK!H46,1))</f>
        <v>zero</v>
      </c>
      <c r="AO45" s="32" t="str">
        <f>IF(Table_6_UK!I46=0,"zero",RIGHT(Table_6_UK!I46,1))</f>
        <v>zero</v>
      </c>
      <c r="AP45" s="32" t="str">
        <f>IF(Table_6_UK!J46=0,"zero",RIGHT(Table_6_UK!J46,1))</f>
        <v>zero</v>
      </c>
      <c r="AQ45" s="15" t="str">
        <f>IF(Table_6_UK!K46=0,"zero",RIGHT(Table_6_UK!K46,1))</f>
        <v>zero</v>
      </c>
      <c r="AR45" s="147" t="str">
        <f>IF(Table_7_UK!H45=0,"zero",RIGHT(Table_7_UK!H45,1))</f>
        <v>zero</v>
      </c>
      <c r="AW45" s="14" t="str">
        <f>IF(Table_8_UK!H45=0,"zero",RIGHT(Table_8_UK!H45,1))</f>
        <v>7</v>
      </c>
      <c r="AX45" s="32" t="str">
        <f>IF(Table_8_UK!I45=0,"zero",RIGHT(Table_8_UK!I45,1))</f>
        <v>5</v>
      </c>
      <c r="AY45" s="32" t="str">
        <f>IF(Table_8_UK!J45=0,"zero",RIGHT(Table_8_UK!J45,1))</f>
        <v>2</v>
      </c>
      <c r="AZ45" s="32" t="str">
        <f>IF(Table_8_UK!K45=0,"zero",RIGHT(Table_8_UK!K45,1))</f>
        <v>/</v>
      </c>
      <c r="BA45" s="32" t="str">
        <f>IF(Table_8_UK!L45=0,"zero",RIGHT(Table_8_UK!L45,1))</f>
        <v>7</v>
      </c>
      <c r="BB45" s="32" t="str">
        <f>IF(Table_8_UK!M45=0,"zero",RIGHT(Table_8_UK!M45,1))</f>
        <v>zero</v>
      </c>
      <c r="BC45" s="15" t="str">
        <f>IF(Table_8_UK!N45=0,"zero",RIGHT(Table_8_UK!N45,1))</f>
        <v>/</v>
      </c>
    </row>
    <row r="46" spans="3:55" x14ac:dyDescent="0.25">
      <c r="C46" s="14" t="str">
        <f>IF(Table_1_UK!H46=0,"zero",RIGHT(Table_1_UK!H46,1))</f>
        <v>7</v>
      </c>
      <c r="D46" s="32" t="str">
        <f>IF(Table_1_UK!I46=0,"zero",RIGHT(Table_1_UK!I46,1))</f>
        <v>2</v>
      </c>
      <c r="E46" s="14"/>
      <c r="K46" s="14" t="str">
        <f>IF(Table_3_UK!H46=0,"zero",RIGHT(Table_3_UK!H46,1))</f>
        <v>zero</v>
      </c>
      <c r="L46" s="15" t="str">
        <f>IF(Table_3_UK!I46=0,"zero",RIGHT(Table_3_UK!I46,1))</f>
        <v>zero</v>
      </c>
      <c r="O46" s="14" t="str">
        <f>IF(Table_4_UK!H48=0,"zero",RIGHT(Table_4_UK!H48,1))</f>
        <v>5</v>
      </c>
      <c r="P46" s="15" t="str">
        <f>IF(Table_4_UK!I48=0,"zero",RIGHT(Table_4_UK!I48,1))</f>
        <v>1</v>
      </c>
      <c r="Q46" s="137" t="str">
        <f>IF(Table_5_UK!H46=0,"zero",RIGHT(Table_5_UK!H46,1))</f>
        <v>zero</v>
      </c>
      <c r="R46" s="137" t="str">
        <f>IF(Table_5_UK!I46=0,"zero",RIGHT(Table_5_UK!I46,1))</f>
        <v>zero</v>
      </c>
      <c r="S46" s="137" t="str">
        <f>IF(Table_5_UK!J46=0,"zero",RIGHT(Table_5_UK!J46,1))</f>
        <v>zero</v>
      </c>
      <c r="T46" s="137" t="str">
        <f>IF(Table_5_UK!K46=0,"zero",RIGHT(Table_5_UK!K46,1))</f>
        <v>zero</v>
      </c>
      <c r="U46" s="137" t="str">
        <f>IF(Table_5_UK!L46=0,"zero",RIGHT(Table_5_UK!L46,1))</f>
        <v>zero</v>
      </c>
      <c r="V46" s="137" t="str">
        <f>IF(Table_5_UK!M46=0,"zero",RIGHT(Table_5_UK!M46,1))</f>
        <v>9</v>
      </c>
      <c r="W46" s="137" t="str">
        <f>IF(Table_5_UK!N46=0,"zero",RIGHT(Table_5_UK!N46,1))</f>
        <v>zero</v>
      </c>
      <c r="X46" s="137" t="str">
        <f>IF(Table_5_UK!O46=0,"zero",RIGHT(Table_5_UK!O46,1))</f>
        <v>zero</v>
      </c>
      <c r="Y46" s="137" t="str">
        <f>IF(Table_5_UK!P46=0,"zero",RIGHT(Table_5_UK!P46,1))</f>
        <v>9</v>
      </c>
      <c r="Z46" s="137" t="str">
        <f>IF(Table_5_UK!Q46=0,"zero",RIGHT(Table_5_UK!Q46,1))</f>
        <v>0</v>
      </c>
      <c r="AA46" s="137" t="str">
        <f>IF(Table_5_UK!R46=0,"zero",RIGHT(Table_5_UK!R46,1))</f>
        <v>zero</v>
      </c>
      <c r="AB46" s="137" t="str">
        <f>IF(Table_5_UK!S46=0,"zero",RIGHT(Table_5_UK!S46,1))</f>
        <v>zero</v>
      </c>
      <c r="AC46" s="137" t="str">
        <f>IF(Table_5_UK!T46=0,"zero",RIGHT(Table_5_UK!T46,1))</f>
        <v>zero</v>
      </c>
      <c r="AD46" s="137" t="str">
        <f>IF(Table_5_UK!U46=0,"zero",RIGHT(Table_5_UK!U46,1))</f>
        <v>zero</v>
      </c>
      <c r="AE46" s="137" t="str">
        <f>IF(Table_5_UK!V46=0,"zero",RIGHT(Table_5_UK!V46,1))</f>
        <v>4</v>
      </c>
      <c r="AF46" s="137" t="str">
        <f>IF(Table_5_UK!W46=0,"zero",RIGHT(Table_5_UK!W46,1))</f>
        <v>4</v>
      </c>
      <c r="AG46" s="137" t="str">
        <f>IF(Table_5_UK!X46=0,"zero",RIGHT(Table_5_UK!X46,1))</f>
        <v>zero</v>
      </c>
      <c r="AH46" s="137" t="str">
        <f>IF(Table_5_UK!Y46=0,"zero",RIGHT(Table_5_UK!Y46,1))</f>
        <v>zero</v>
      </c>
      <c r="AI46" s="137" t="str">
        <f>IF(Table_5_UK!Z46=0,"zero",RIGHT(Table_5_UK!Z46,1))</f>
        <v>zero</v>
      </c>
      <c r="AJ46" s="137" t="str">
        <f>IF(Table_5_UK!AA46=0,"zero",RIGHT(Table_5_UK!AA46,1))</f>
        <v>0</v>
      </c>
      <c r="AK46" s="137" t="str">
        <f>IF(Table_5_UK!AB46=0,"zero",RIGHT(Table_5_UK!AB46,1))</f>
        <v>zero</v>
      </c>
      <c r="AL46" s="137" t="str">
        <f>IF(Table_5_UK!AC46=0,"zero",RIGHT(Table_5_UK!AC46,1))</f>
        <v>zero</v>
      </c>
      <c r="AM46" s="141" t="str">
        <f>IF(Table_5_UK!AD46=0,"zero",RIGHT(Table_5_UK!AD46,1))</f>
        <v>7</v>
      </c>
      <c r="AN46" s="32" t="str">
        <f>IF(Table_6_UK!H47=0,"zero",RIGHT(Table_6_UK!H47,1))</f>
        <v>zero</v>
      </c>
      <c r="AO46" s="32" t="str">
        <f>IF(Table_6_UK!I47=0,"zero",RIGHT(Table_6_UK!I47,1))</f>
        <v>zero</v>
      </c>
      <c r="AP46" s="32" t="str">
        <f>IF(Table_6_UK!J47=0,"zero",RIGHT(Table_6_UK!J47,1))</f>
        <v>zero</v>
      </c>
      <c r="AQ46" s="15" t="str">
        <f>IF(Table_6_UK!K47=0,"zero",RIGHT(Table_6_UK!K47,1))</f>
        <v>zero</v>
      </c>
      <c r="AR46" s="147" t="str">
        <f>IF(Table_7_UK!H46=0,"zero",RIGHT(Table_7_UK!H46,1))</f>
        <v>3</v>
      </c>
      <c r="AW46" s="14" t="str">
        <f>IF(Table_8_UK!H46=0,"zero",RIGHT(Table_8_UK!H46,1))</f>
        <v>9</v>
      </c>
      <c r="AX46" s="32" t="str">
        <f>IF(Table_8_UK!I46=0,"zero",RIGHT(Table_8_UK!I46,1))</f>
        <v>8</v>
      </c>
      <c r="AY46" s="32" t="str">
        <f>IF(Table_8_UK!J46=0,"zero",RIGHT(Table_8_UK!J46,1))</f>
        <v>7</v>
      </c>
      <c r="AZ46" s="32" t="str">
        <f>IF(Table_8_UK!K46=0,"zero",RIGHT(Table_8_UK!K46,1))</f>
        <v>/</v>
      </c>
      <c r="BA46" s="32" t="str">
        <f>IF(Table_8_UK!L46=0,"zero",RIGHT(Table_8_UK!L46,1))</f>
        <v>2</v>
      </c>
      <c r="BB46" s="32" t="str">
        <f>IF(Table_8_UK!M46=0,"zero",RIGHT(Table_8_UK!M46,1))</f>
        <v>9</v>
      </c>
      <c r="BC46" s="15" t="str">
        <f>IF(Table_8_UK!N46=0,"zero",RIGHT(Table_8_UK!N46,1))</f>
        <v>/</v>
      </c>
    </row>
    <row r="47" spans="3:55" x14ac:dyDescent="0.25">
      <c r="C47" s="14" t="str">
        <f>IF(Table_1_UK!H47=0,"zero",RIGHT(Table_1_UK!H47,1))</f>
        <v>3</v>
      </c>
      <c r="D47" s="32" t="str">
        <f>IF(Table_1_UK!I47=0,"zero",RIGHT(Table_1_UK!I47,1))</f>
        <v>9</v>
      </c>
      <c r="E47" s="14"/>
      <c r="K47" s="14" t="str">
        <f>IF(Table_3_UK!H47=0,"zero",RIGHT(Table_3_UK!H47,1))</f>
        <v>8</v>
      </c>
      <c r="L47" s="15" t="str">
        <f>IF(Table_3_UK!I47=0,"zero",RIGHT(Table_3_UK!I47,1))</f>
        <v>2</v>
      </c>
      <c r="O47" s="14" t="str">
        <f>IF(Table_4_UK!H49=0,"zero",RIGHT(Table_4_UK!H49,1))</f>
        <v>7</v>
      </c>
      <c r="P47" s="15" t="str">
        <f>IF(Table_4_UK!I49=0,"zero",RIGHT(Table_4_UK!I49,1))</f>
        <v>8</v>
      </c>
      <c r="Q47" s="137" t="str">
        <f>IF(Table_5_UK!H47=0,"zero",RIGHT(Table_5_UK!H47,1))</f>
        <v>zero</v>
      </c>
      <c r="R47" s="137" t="str">
        <f>IF(Table_5_UK!I47=0,"zero",RIGHT(Table_5_UK!I47,1))</f>
        <v>zero</v>
      </c>
      <c r="S47" s="137" t="str">
        <f>IF(Table_5_UK!J47=0,"zero",RIGHT(Table_5_UK!J47,1))</f>
        <v>zero</v>
      </c>
      <c r="T47" s="137" t="str">
        <f>IF(Table_5_UK!K47=0,"zero",RIGHT(Table_5_UK!K47,1))</f>
        <v>zero</v>
      </c>
      <c r="U47" s="137" t="str">
        <f>IF(Table_5_UK!L47=0,"zero",RIGHT(Table_5_UK!L47,1))</f>
        <v>zero</v>
      </c>
      <c r="V47" s="137" t="str">
        <f>IF(Table_5_UK!M47=0,"zero",RIGHT(Table_5_UK!M47,1))</f>
        <v>5</v>
      </c>
      <c r="W47" s="137" t="str">
        <f>IF(Table_5_UK!N47=0,"zero",RIGHT(Table_5_UK!N47,1))</f>
        <v>zero</v>
      </c>
      <c r="X47" s="137" t="str">
        <f>IF(Table_5_UK!O47=0,"zero",RIGHT(Table_5_UK!O47,1))</f>
        <v>zero</v>
      </c>
      <c r="Y47" s="137" t="str">
        <f>IF(Table_5_UK!P47=0,"zero",RIGHT(Table_5_UK!P47,1))</f>
        <v>5</v>
      </c>
      <c r="Z47" s="137" t="str">
        <f>IF(Table_5_UK!Q47=0,"zero",RIGHT(Table_5_UK!Q47,1))</f>
        <v>6</v>
      </c>
      <c r="AA47" s="137" t="str">
        <f>IF(Table_5_UK!R47=0,"zero",RIGHT(Table_5_UK!R47,1))</f>
        <v>zero</v>
      </c>
      <c r="AB47" s="137" t="str">
        <f>IF(Table_5_UK!S47=0,"zero",RIGHT(Table_5_UK!S47,1))</f>
        <v>2</v>
      </c>
      <c r="AC47" s="137" t="str">
        <f>IF(Table_5_UK!T47=0,"zero",RIGHT(Table_5_UK!T47,1))</f>
        <v>zero</v>
      </c>
      <c r="AD47" s="137" t="str">
        <f>IF(Table_5_UK!U47=0,"zero",RIGHT(Table_5_UK!U47,1))</f>
        <v>zero</v>
      </c>
      <c r="AE47" s="137" t="str">
        <f>IF(Table_5_UK!V47=0,"zero",RIGHT(Table_5_UK!V47,1))</f>
        <v>4</v>
      </c>
      <c r="AF47" s="137" t="str">
        <f>IF(Table_5_UK!W47=0,"zero",RIGHT(Table_5_UK!W47,1))</f>
        <v>zero</v>
      </c>
      <c r="AG47" s="137" t="str">
        <f>IF(Table_5_UK!X47=0,"zero",RIGHT(Table_5_UK!X47,1))</f>
        <v>3</v>
      </c>
      <c r="AH47" s="137" t="str">
        <f>IF(Table_5_UK!Y47=0,"zero",RIGHT(Table_5_UK!Y47,1))</f>
        <v>zero</v>
      </c>
      <c r="AI47" s="137" t="str">
        <f>IF(Table_5_UK!Z47=0,"zero",RIGHT(Table_5_UK!Z47,1))</f>
        <v>zero</v>
      </c>
      <c r="AJ47" s="137" t="str">
        <f>IF(Table_5_UK!AA47=0,"zero",RIGHT(Table_5_UK!AA47,1))</f>
        <v>3</v>
      </c>
      <c r="AK47" s="137" t="str">
        <f>IF(Table_5_UK!AB47=0,"zero",RIGHT(Table_5_UK!AB47,1))</f>
        <v>zero</v>
      </c>
      <c r="AL47" s="137" t="str">
        <f>IF(Table_5_UK!AC47=0,"zero",RIGHT(Table_5_UK!AC47,1))</f>
        <v>zero</v>
      </c>
      <c r="AM47" s="141" t="str">
        <f>IF(Table_5_UK!AD47=0,"zero",RIGHT(Table_5_UK!AD47,1))</f>
        <v>3</v>
      </c>
      <c r="AN47" s="32" t="str">
        <f>IF(Table_6_UK!H48=0,"zero",RIGHT(Table_6_UK!H48,1))</f>
        <v>zero</v>
      </c>
      <c r="AO47" s="32" t="str">
        <f>IF(Table_6_UK!I48=0,"zero",RIGHT(Table_6_UK!I48,1))</f>
        <v>zero</v>
      </c>
      <c r="AP47" s="32" t="str">
        <f>IF(Table_6_UK!J48=0,"zero",RIGHT(Table_6_UK!J48,1))</f>
        <v>zero</v>
      </c>
      <c r="AQ47" s="15" t="str">
        <f>IF(Table_6_UK!K48=0,"zero",RIGHT(Table_6_UK!K48,1))</f>
        <v>zero</v>
      </c>
      <c r="AR47" s="147" t="str">
        <f>IF(Table_7_UK!H47=0,"zero",RIGHT(Table_7_UK!H47,1))</f>
        <v>0</v>
      </c>
      <c r="AW47" s="14" t="str">
        <f>IF(Table_8_UK!H47=0,"zero",RIGHT(Table_8_UK!H47,1))</f>
        <v>0</v>
      </c>
      <c r="AX47" s="32" t="str">
        <f>IF(Table_8_UK!I47=0,"zero",RIGHT(Table_8_UK!I47,1))</f>
        <v>3</v>
      </c>
      <c r="AY47" s="32" t="str">
        <f>IF(Table_8_UK!J47=0,"zero",RIGHT(Table_8_UK!J47,1))</f>
        <v>3</v>
      </c>
      <c r="AZ47" s="32" t="str">
        <f>IF(Table_8_UK!K47=0,"zero",RIGHT(Table_8_UK!K47,1))</f>
        <v>/</v>
      </c>
      <c r="BA47" s="32" t="str">
        <f>IF(Table_8_UK!L47=0,"zero",RIGHT(Table_8_UK!L47,1))</f>
        <v>4</v>
      </c>
      <c r="BB47" s="32" t="str">
        <f>IF(Table_8_UK!M47=0,"zero",RIGHT(Table_8_UK!M47,1))</f>
        <v>zero</v>
      </c>
      <c r="BC47" s="15" t="str">
        <f>IF(Table_8_UK!N47=0,"zero",RIGHT(Table_8_UK!N47,1))</f>
        <v>/</v>
      </c>
    </row>
    <row r="48" spans="3:55" x14ac:dyDescent="0.25">
      <c r="C48" s="14" t="str">
        <f>IF(Table_1_UK!H48=0,"zero",RIGHT(Table_1_UK!H48,1))</f>
        <v>2</v>
      </c>
      <c r="D48" s="32" t="str">
        <f>IF(Table_1_UK!I48=0,"zero",RIGHT(Table_1_UK!I48,1))</f>
        <v>4</v>
      </c>
      <c r="E48" s="14"/>
      <c r="K48" s="14" t="str">
        <f>IF(Table_3_UK!H48=0,"zero",RIGHT(Table_3_UK!H48,1))</f>
        <v>zero</v>
      </c>
      <c r="L48" s="15" t="str">
        <f>IF(Table_3_UK!I48=0,"zero",RIGHT(Table_3_UK!I48,1))</f>
        <v>zero</v>
      </c>
      <c r="O48" s="14" t="str">
        <f>IF(Table_4_UK!H50=0,"zero",RIGHT(Table_4_UK!H50,1))</f>
        <v>zero</v>
      </c>
      <c r="P48" s="15" t="str">
        <f>IF(Table_4_UK!I50=0,"zero",RIGHT(Table_4_UK!I50,1))</f>
        <v>zero</v>
      </c>
      <c r="Q48" s="137" t="str">
        <f>IF(Table_5_UK!H48=0,"zero",RIGHT(Table_5_UK!H48,1))</f>
        <v>zero</v>
      </c>
      <c r="R48" s="137" t="str">
        <f>IF(Table_5_UK!I48=0,"zero",RIGHT(Table_5_UK!I48,1))</f>
        <v>zero</v>
      </c>
      <c r="S48" s="137" t="str">
        <f>IF(Table_5_UK!J48=0,"zero",RIGHT(Table_5_UK!J48,1))</f>
        <v>zero</v>
      </c>
      <c r="T48" s="137" t="str">
        <f>IF(Table_5_UK!K48=0,"zero",RIGHT(Table_5_UK!K48,1))</f>
        <v>2</v>
      </c>
      <c r="U48" s="137" t="str">
        <f>IF(Table_5_UK!L48=0,"zero",RIGHT(Table_5_UK!L48,1))</f>
        <v>1</v>
      </c>
      <c r="V48" s="137" t="str">
        <f>IF(Table_5_UK!M48=0,"zero",RIGHT(Table_5_UK!M48,1))</f>
        <v>0</v>
      </c>
      <c r="W48" s="137" t="str">
        <f>IF(Table_5_UK!N48=0,"zero",RIGHT(Table_5_UK!N48,1))</f>
        <v>zero</v>
      </c>
      <c r="X48" s="137" t="str">
        <f>IF(Table_5_UK!O48=0,"zero",RIGHT(Table_5_UK!O48,1))</f>
        <v>8</v>
      </c>
      <c r="Y48" s="137" t="str">
        <f>IF(Table_5_UK!P48=0,"zero",RIGHT(Table_5_UK!P48,1))</f>
        <v>1</v>
      </c>
      <c r="Z48" s="137" t="str">
        <f>IF(Table_5_UK!Q48=0,"zero",RIGHT(Table_5_UK!Q48,1))</f>
        <v>0</v>
      </c>
      <c r="AA48" s="137" t="str">
        <f>IF(Table_5_UK!R48=0,"zero",RIGHT(Table_5_UK!R48,1))</f>
        <v>zero</v>
      </c>
      <c r="AB48" s="137" t="str">
        <f>IF(Table_5_UK!S48=0,"zero",RIGHT(Table_5_UK!S48,1))</f>
        <v>zero</v>
      </c>
      <c r="AC48" s="137" t="str">
        <f>IF(Table_5_UK!T48=0,"zero",RIGHT(Table_5_UK!T48,1))</f>
        <v>zero</v>
      </c>
      <c r="AD48" s="137" t="str">
        <f>IF(Table_5_UK!U48=0,"zero",RIGHT(Table_5_UK!U48,1))</f>
        <v>zero</v>
      </c>
      <c r="AE48" s="137" t="str">
        <f>IF(Table_5_UK!V48=0,"zero",RIGHT(Table_5_UK!V48,1))</f>
        <v>8</v>
      </c>
      <c r="AF48" s="137" t="str">
        <f>IF(Table_5_UK!W48=0,"zero",RIGHT(Table_5_UK!W48,1))</f>
        <v>zero</v>
      </c>
      <c r="AG48" s="137" t="str">
        <f>IF(Table_5_UK!X48=0,"zero",RIGHT(Table_5_UK!X48,1))</f>
        <v>zero</v>
      </c>
      <c r="AH48" s="137" t="str">
        <f>IF(Table_5_UK!Y48=0,"zero",RIGHT(Table_5_UK!Y48,1))</f>
        <v>zero</v>
      </c>
      <c r="AI48" s="137" t="str">
        <f>IF(Table_5_UK!Z48=0,"zero",RIGHT(Table_5_UK!Z48,1))</f>
        <v>zero</v>
      </c>
      <c r="AJ48" s="137" t="str">
        <f>IF(Table_5_UK!AA48=0,"zero",RIGHT(Table_5_UK!AA48,1))</f>
        <v>zero</v>
      </c>
      <c r="AK48" s="137" t="str">
        <f>IF(Table_5_UK!AB48=0,"zero",RIGHT(Table_5_UK!AB48,1))</f>
        <v>zero</v>
      </c>
      <c r="AL48" s="137" t="str">
        <f>IF(Table_5_UK!AC48=0,"zero",RIGHT(Table_5_UK!AC48,1))</f>
        <v>6</v>
      </c>
      <c r="AM48" s="141" t="str">
        <f>IF(Table_5_UK!AD48=0,"zero",RIGHT(Table_5_UK!AD48,1))</f>
        <v>5</v>
      </c>
      <c r="AN48" s="32" t="str">
        <f>IF(Table_6_UK!H49=0,"zero",RIGHT(Table_6_UK!H49,1))</f>
        <v>zero</v>
      </c>
      <c r="AO48" s="32" t="str">
        <f>IF(Table_6_UK!I49=0,"zero",RIGHT(Table_6_UK!I49,1))</f>
        <v>zero</v>
      </c>
      <c r="AP48" s="32" t="str">
        <f>IF(Table_6_UK!J49=0,"zero",RIGHT(Table_6_UK!J49,1))</f>
        <v>zero</v>
      </c>
      <c r="AQ48" s="15" t="str">
        <f>IF(Table_6_UK!K49=0,"zero",RIGHT(Table_6_UK!K49,1))</f>
        <v>zero</v>
      </c>
      <c r="AR48" s="147" t="str">
        <f>IF(Table_7_UK!H48=0,"zero",RIGHT(Table_7_UK!H48,1))</f>
        <v>6</v>
      </c>
      <c r="AW48" s="14" t="str">
        <f>IF(Table_8_UK!H48=0,"zero",RIGHT(Table_8_UK!H48,1))</f>
        <v>9</v>
      </c>
      <c r="AX48" s="32" t="str">
        <f>IF(Table_8_UK!I48=0,"zero",RIGHT(Table_8_UK!I48,1))</f>
        <v>1</v>
      </c>
      <c r="AY48" s="32" t="str">
        <f>IF(Table_8_UK!J48=0,"zero",RIGHT(Table_8_UK!J48,1))</f>
        <v>0</v>
      </c>
      <c r="AZ48" s="32" t="str">
        <f>IF(Table_8_UK!K48=0,"zero",RIGHT(Table_8_UK!K48,1))</f>
        <v>/</v>
      </c>
      <c r="BA48" s="32" t="str">
        <f>IF(Table_8_UK!L48=0,"zero",RIGHT(Table_8_UK!L48,1))</f>
        <v>8</v>
      </c>
      <c r="BB48" s="32" t="str">
        <f>IF(Table_8_UK!M48=0,"zero",RIGHT(Table_8_UK!M48,1))</f>
        <v>6</v>
      </c>
      <c r="BC48" s="15" t="str">
        <f>IF(Table_8_UK!N48=0,"zero",RIGHT(Table_8_UK!N48,1))</f>
        <v>/</v>
      </c>
    </row>
    <row r="49" spans="3:55" x14ac:dyDescent="0.25">
      <c r="C49" s="14" t="str">
        <f>IF(Table_1_UK!H49=0,"zero",RIGHT(Table_1_UK!H49,1))</f>
        <v>0</v>
      </c>
      <c r="D49" s="32" t="str">
        <f>IF(Table_1_UK!I49=0,"zero",RIGHT(Table_1_UK!I49,1))</f>
        <v>3</v>
      </c>
      <c r="E49" s="14"/>
      <c r="K49" s="14" t="str">
        <f>IF(Table_3_UK!H49=0,"zero",RIGHT(Table_3_UK!H49,1))</f>
        <v>8</v>
      </c>
      <c r="L49" s="15" t="str">
        <f>IF(Table_3_UK!I49=0,"zero",RIGHT(Table_3_UK!I49,1))</f>
        <v>2</v>
      </c>
      <c r="O49" s="14" t="str">
        <f>IF(Table_4_UK!H51=0,"zero",RIGHT(Table_4_UK!H51,1))</f>
        <v>0</v>
      </c>
      <c r="P49" s="15" t="str">
        <f>IF(Table_4_UK!I51=0,"zero",RIGHT(Table_4_UK!I51,1))</f>
        <v>zero</v>
      </c>
      <c r="Q49" s="137" t="str">
        <f>IF(Table_5_UK!H49=0,"zero",RIGHT(Table_5_UK!H49,1))</f>
        <v>zero</v>
      </c>
      <c r="R49" s="137" t="str">
        <f>IF(Table_5_UK!I49=0,"zero",RIGHT(Table_5_UK!I49,1))</f>
        <v>zero</v>
      </c>
      <c r="S49" s="137" t="str">
        <f>IF(Table_5_UK!J49=0,"zero",RIGHT(Table_5_UK!J49,1))</f>
        <v>zero</v>
      </c>
      <c r="T49" s="137" t="str">
        <f>IF(Table_5_UK!K49=0,"zero",RIGHT(Table_5_UK!K49,1))</f>
        <v>6</v>
      </c>
      <c r="U49" s="137" t="str">
        <f>IF(Table_5_UK!L49=0,"zero",RIGHT(Table_5_UK!L49,1))</f>
        <v>zero</v>
      </c>
      <c r="V49" s="137" t="str">
        <f>IF(Table_5_UK!M49=0,"zero",RIGHT(Table_5_UK!M49,1))</f>
        <v>8</v>
      </c>
      <c r="W49" s="137" t="str">
        <f>IF(Table_5_UK!N49=0,"zero",RIGHT(Table_5_UK!N49,1))</f>
        <v>zero</v>
      </c>
      <c r="X49" s="137" t="str">
        <f>IF(Table_5_UK!O49=0,"zero",RIGHT(Table_5_UK!O49,1))</f>
        <v>zero</v>
      </c>
      <c r="Y49" s="137" t="str">
        <f>IF(Table_5_UK!P49=0,"zero",RIGHT(Table_5_UK!P49,1))</f>
        <v>4</v>
      </c>
      <c r="Z49" s="137" t="str">
        <f>IF(Table_5_UK!Q49=0,"zero",RIGHT(Table_5_UK!Q49,1))</f>
        <v>8</v>
      </c>
      <c r="AA49" s="137" t="str">
        <f>IF(Table_5_UK!R49=0,"zero",RIGHT(Table_5_UK!R49,1))</f>
        <v>zero</v>
      </c>
      <c r="AB49" s="137" t="str">
        <f>IF(Table_5_UK!S49=0,"zero",RIGHT(Table_5_UK!S49,1))</f>
        <v>zero</v>
      </c>
      <c r="AC49" s="137" t="str">
        <f>IF(Table_5_UK!T49=0,"zero",RIGHT(Table_5_UK!T49,1))</f>
        <v>zero</v>
      </c>
      <c r="AD49" s="137" t="str">
        <f>IF(Table_5_UK!U49=0,"zero",RIGHT(Table_5_UK!U49,1))</f>
        <v>zero</v>
      </c>
      <c r="AE49" s="137" t="str">
        <f>IF(Table_5_UK!V49=0,"zero",RIGHT(Table_5_UK!V49,1))</f>
        <v>zero</v>
      </c>
      <c r="AF49" s="137" t="str">
        <f>IF(Table_5_UK!W49=0,"zero",RIGHT(Table_5_UK!W49,1))</f>
        <v>3</v>
      </c>
      <c r="AG49" s="137" t="str">
        <f>IF(Table_5_UK!X49=0,"zero",RIGHT(Table_5_UK!X49,1))</f>
        <v>zero</v>
      </c>
      <c r="AH49" s="137" t="str">
        <f>IF(Table_5_UK!Y49=0,"zero",RIGHT(Table_5_UK!Y49,1))</f>
        <v>zero</v>
      </c>
      <c r="AI49" s="137" t="str">
        <f>IF(Table_5_UK!Z49=0,"zero",RIGHT(Table_5_UK!Z49,1))</f>
        <v>zero</v>
      </c>
      <c r="AJ49" s="137" t="str">
        <f>IF(Table_5_UK!AA49=0,"zero",RIGHT(Table_5_UK!AA49,1))</f>
        <v>zero</v>
      </c>
      <c r="AK49" s="137" t="str">
        <f>IF(Table_5_UK!AB49=0,"zero",RIGHT(Table_5_UK!AB49,1))</f>
        <v>zero</v>
      </c>
      <c r="AL49" s="137" t="str">
        <f>IF(Table_5_UK!AC49=0,"zero",RIGHT(Table_5_UK!AC49,1))</f>
        <v>3</v>
      </c>
      <c r="AM49" s="141" t="str">
        <f>IF(Table_5_UK!AD49=0,"zero",RIGHT(Table_5_UK!AD49,1))</f>
        <v>8</v>
      </c>
      <c r="AN49" s="32" t="str">
        <f>IF(Table_6_UK!H50=0,"zero",RIGHT(Table_6_UK!H50,1))</f>
        <v>zero</v>
      </c>
      <c r="AO49" s="32" t="str">
        <f>IF(Table_6_UK!I50=0,"zero",RIGHT(Table_6_UK!I50,1))</f>
        <v>zero</v>
      </c>
      <c r="AP49" s="32" t="str">
        <f>IF(Table_6_UK!J50=0,"zero",RIGHT(Table_6_UK!J50,1))</f>
        <v>zero</v>
      </c>
      <c r="AQ49" s="15" t="str">
        <f>IF(Table_6_UK!K50=0,"zero",RIGHT(Table_6_UK!K50,1))</f>
        <v>zero</v>
      </c>
      <c r="AR49" s="147" t="str">
        <f>IF(Table_7_UK!H49=0,"zero",RIGHT(Table_7_UK!H49,1))</f>
        <v>7</v>
      </c>
      <c r="AW49" s="14" t="str">
        <f>IF(Table_8_UK!H49=0,"zero",RIGHT(Table_8_UK!H49,1))</f>
        <v>7</v>
      </c>
      <c r="AX49" s="32" t="str">
        <f>IF(Table_8_UK!I49=0,"zero",RIGHT(Table_8_UK!I49,1))</f>
        <v>6</v>
      </c>
      <c r="AY49" s="32" t="str">
        <f>IF(Table_8_UK!J49=0,"zero",RIGHT(Table_8_UK!J49,1))</f>
        <v>3</v>
      </c>
      <c r="AZ49" s="32" t="str">
        <f>IF(Table_8_UK!K49=0,"zero",RIGHT(Table_8_UK!K49,1))</f>
        <v>/</v>
      </c>
      <c r="BA49" s="32" t="str">
        <f>IF(Table_8_UK!L49=0,"zero",RIGHT(Table_8_UK!L49,1))</f>
        <v>6</v>
      </c>
      <c r="BB49" s="32" t="str">
        <f>IF(Table_8_UK!M49=0,"zero",RIGHT(Table_8_UK!M49,1))</f>
        <v>zero</v>
      </c>
      <c r="BC49" s="15" t="str">
        <f>IF(Table_8_UK!N49=0,"zero",RIGHT(Table_8_UK!N49,1))</f>
        <v>/</v>
      </c>
    </row>
    <row r="50" spans="3:55" x14ac:dyDescent="0.25">
      <c r="C50" s="14" t="e">
        <f>IF(Table_1_UK!#REF!=0,"zero",RIGHT(Table_1_UK!#REF!,1))</f>
        <v>#REF!</v>
      </c>
      <c r="D50" s="32" t="e">
        <f>IF(Table_1_UK!#REF!=0,"zero",RIGHT(Table_1_UK!#REF!,1))</f>
        <v>#REF!</v>
      </c>
      <c r="E50" s="14"/>
      <c r="K50" s="14" t="str">
        <f>IF(Table_3_UK!H50=0,"zero",RIGHT(Table_3_UK!H50,1))</f>
        <v>zero</v>
      </c>
      <c r="L50" s="15" t="str">
        <f>IF(Table_3_UK!I50=0,"zero",RIGHT(Table_3_UK!I50,1))</f>
        <v>zero</v>
      </c>
      <c r="O50" s="14" t="str">
        <f>IF(Table_4_UK!H52=0,"zero",RIGHT(Table_4_UK!H52,1))</f>
        <v>9</v>
      </c>
      <c r="P50" s="15" t="str">
        <f>IF(Table_4_UK!I52=0,"zero",RIGHT(Table_4_UK!I52,1))</f>
        <v>9</v>
      </c>
      <c r="Q50" s="137" t="str">
        <f>IF(Table_5_UK!H50=0,"zero",RIGHT(Table_5_UK!H50,1))</f>
        <v>zero</v>
      </c>
      <c r="R50" s="137" t="str">
        <f>IF(Table_5_UK!I50=0,"zero",RIGHT(Table_5_UK!I50,1))</f>
        <v>zero</v>
      </c>
      <c r="S50" s="137" t="str">
        <f>IF(Table_5_UK!J50=0,"zero",RIGHT(Table_5_UK!J50,1))</f>
        <v>zero</v>
      </c>
      <c r="T50" s="137" t="str">
        <f>IF(Table_5_UK!K50=0,"zero",RIGHT(Table_5_UK!K50,1))</f>
        <v>zero</v>
      </c>
      <c r="U50" s="137" t="str">
        <f>IF(Table_5_UK!L50=0,"zero",RIGHT(Table_5_UK!L50,1))</f>
        <v>zero</v>
      </c>
      <c r="V50" s="137" t="str">
        <f>IF(Table_5_UK!M50=0,"zero",RIGHT(Table_5_UK!M50,1))</f>
        <v>zero</v>
      </c>
      <c r="W50" s="137" t="str">
        <f>IF(Table_5_UK!N50=0,"zero",RIGHT(Table_5_UK!N50,1))</f>
        <v>zero</v>
      </c>
      <c r="X50" s="137" t="str">
        <f>IF(Table_5_UK!O50=0,"zero",RIGHT(Table_5_UK!O50,1))</f>
        <v>zero</v>
      </c>
      <c r="Y50" s="137" t="str">
        <f>IF(Table_5_UK!P50=0,"zero",RIGHT(Table_5_UK!P50,1))</f>
        <v>zero</v>
      </c>
      <c r="Z50" s="137" t="str">
        <f>IF(Table_5_UK!Q50=0,"zero",RIGHT(Table_5_UK!Q50,1))</f>
        <v>zero</v>
      </c>
      <c r="AA50" s="137" t="str">
        <f>IF(Table_5_UK!R50=0,"zero",RIGHT(Table_5_UK!R50,1))</f>
        <v>zero</v>
      </c>
      <c r="AB50" s="137" t="str">
        <f>IF(Table_5_UK!S50=0,"zero",RIGHT(Table_5_UK!S50,1))</f>
        <v>zero</v>
      </c>
      <c r="AC50" s="137" t="str">
        <f>IF(Table_5_UK!T50=0,"zero",RIGHT(Table_5_UK!T50,1))</f>
        <v>zero</v>
      </c>
      <c r="AD50" s="137" t="str">
        <f>IF(Table_5_UK!U50=0,"zero",RIGHT(Table_5_UK!U50,1))</f>
        <v>zero</v>
      </c>
      <c r="AE50" s="137" t="str">
        <f>IF(Table_5_UK!V50=0,"zero",RIGHT(Table_5_UK!V50,1))</f>
        <v>zero</v>
      </c>
      <c r="AF50" s="137" t="str">
        <f>IF(Table_5_UK!W50=0,"zero",RIGHT(Table_5_UK!W50,1))</f>
        <v>zero</v>
      </c>
      <c r="AG50" s="137" t="str">
        <f>IF(Table_5_UK!X50=0,"zero",RIGHT(Table_5_UK!X50,1))</f>
        <v>zero</v>
      </c>
      <c r="AH50" s="137" t="str">
        <f>IF(Table_5_UK!Y50=0,"zero",RIGHT(Table_5_UK!Y50,1))</f>
        <v>zero</v>
      </c>
      <c r="AI50" s="137" t="str">
        <f>IF(Table_5_UK!Z50=0,"zero",RIGHT(Table_5_UK!Z50,1))</f>
        <v>zero</v>
      </c>
      <c r="AJ50" s="137" t="str">
        <f>IF(Table_5_UK!AA50=0,"zero",RIGHT(Table_5_UK!AA50,1))</f>
        <v>zero</v>
      </c>
      <c r="AK50" s="137" t="str">
        <f>IF(Table_5_UK!AB50=0,"zero",RIGHT(Table_5_UK!AB50,1))</f>
        <v>zero</v>
      </c>
      <c r="AL50" s="137" t="str">
        <f>IF(Table_5_UK!AC50=0,"zero",RIGHT(Table_5_UK!AC50,1))</f>
        <v>zero</v>
      </c>
      <c r="AM50" s="141" t="str">
        <f>IF(Table_5_UK!AD50=0,"zero",RIGHT(Table_5_UK!AD50,1))</f>
        <v>zero</v>
      </c>
      <c r="AN50" s="32" t="str">
        <f>IF(Table_6_UK!H51=0,"zero",RIGHT(Table_6_UK!H51,1))</f>
        <v>zero</v>
      </c>
      <c r="AO50" s="32" t="str">
        <f>IF(Table_6_UK!I51=0,"zero",RIGHT(Table_6_UK!I51,1))</f>
        <v>zero</v>
      </c>
      <c r="AP50" s="32" t="str">
        <f>IF(Table_6_UK!J51=0,"zero",RIGHT(Table_6_UK!J51,1))</f>
        <v>zero</v>
      </c>
      <c r="AQ50" s="15" t="str">
        <f>IF(Table_6_UK!K51=0,"zero",RIGHT(Table_6_UK!K51,1))</f>
        <v>zero</v>
      </c>
      <c r="AR50" s="147" t="str">
        <f>IF(Table_7_UK!H50=0,"zero",RIGHT(Table_7_UK!H50,1))</f>
        <v>5</v>
      </c>
      <c r="AW50" s="14" t="str">
        <f>IF(Table_8_UK!H50=0,"zero",RIGHT(Table_8_UK!H50,1))</f>
        <v>zero</v>
      </c>
      <c r="AX50" s="32" t="str">
        <f>IF(Table_8_UK!I50=0,"zero",RIGHT(Table_8_UK!I50,1))</f>
        <v>zero</v>
      </c>
      <c r="AY50" s="32" t="str">
        <f>IF(Table_8_UK!J50=0,"zero",RIGHT(Table_8_UK!J50,1))</f>
        <v>zero</v>
      </c>
      <c r="AZ50" s="32" t="str">
        <f>IF(Table_8_UK!K50=0,"zero",RIGHT(Table_8_UK!K50,1))</f>
        <v>/</v>
      </c>
      <c r="BA50" s="32" t="str">
        <f>IF(Table_8_UK!L50=0,"zero",RIGHT(Table_8_UK!L50,1))</f>
        <v>zero</v>
      </c>
      <c r="BB50" s="32" t="str">
        <f>IF(Table_8_UK!M50=0,"zero",RIGHT(Table_8_UK!M50,1))</f>
        <v>zero</v>
      </c>
      <c r="BC50" s="15" t="str">
        <f>IF(Table_8_UK!N50=0,"zero",RIGHT(Table_8_UK!N50,1))</f>
        <v>/</v>
      </c>
    </row>
    <row r="51" spans="3:55" x14ac:dyDescent="0.25">
      <c r="C51" s="14" t="e">
        <f>IF(Table_1_UK!#REF!=0,"zero",RIGHT(Table_1_UK!#REF!,1))</f>
        <v>#REF!</v>
      </c>
      <c r="D51" s="32" t="e">
        <f>IF(Table_1_UK!#REF!=0,"zero",RIGHT(Table_1_UK!#REF!,1))</f>
        <v>#REF!</v>
      </c>
      <c r="E51" s="14"/>
      <c r="K51" s="14" t="str">
        <f>IF(Table_3_UK!H51=0,"zero",RIGHT(Table_3_UK!H51,1))</f>
        <v>7</v>
      </c>
      <c r="L51" s="15" t="str">
        <f>IF(Table_3_UK!I51=0,"zero",RIGHT(Table_3_UK!I51,1))</f>
        <v>5</v>
      </c>
      <c r="O51" s="14" t="str">
        <f>IF(Table_4_UK!H53=0,"zero",RIGHT(Table_4_UK!H53,1))</f>
        <v>6</v>
      </c>
      <c r="P51" s="15" t="str">
        <f>IF(Table_4_UK!I53=0,"zero",RIGHT(Table_4_UK!I53,1))</f>
        <v>0</v>
      </c>
      <c r="Q51" s="137" t="str">
        <f>IF(Table_5_UK!H51=0,"zero",RIGHT(Table_5_UK!H51,1))</f>
        <v>2</v>
      </c>
      <c r="R51" s="137" t="str">
        <f>IF(Table_5_UK!I51=0,"zero",RIGHT(Table_5_UK!I51,1))</f>
        <v>7</v>
      </c>
      <c r="S51" s="137" t="str">
        <f>IF(Table_5_UK!J51=0,"zero",RIGHT(Table_5_UK!J51,1))</f>
        <v>3</v>
      </c>
      <c r="T51" s="137" t="str">
        <f>IF(Table_5_UK!K51=0,"zero",RIGHT(Table_5_UK!K51,1))</f>
        <v>1</v>
      </c>
      <c r="U51" s="137" t="str">
        <f>IF(Table_5_UK!L51=0,"zero",RIGHT(Table_5_UK!L51,1))</f>
        <v>7</v>
      </c>
      <c r="V51" s="137" t="str">
        <f>IF(Table_5_UK!M51=0,"zero",RIGHT(Table_5_UK!M51,1))</f>
        <v>7</v>
      </c>
      <c r="W51" s="137" t="str">
        <f>IF(Table_5_UK!N51=0,"zero",RIGHT(Table_5_UK!N51,1))</f>
        <v>1</v>
      </c>
      <c r="X51" s="137" t="str">
        <f>IF(Table_5_UK!O51=0,"zero",RIGHT(Table_5_UK!O51,1))</f>
        <v>9</v>
      </c>
      <c r="Y51" s="137" t="str">
        <f>IF(Table_5_UK!P51=0,"zero",RIGHT(Table_5_UK!P51,1))</f>
        <v>7</v>
      </c>
      <c r="Z51" s="137" t="str">
        <f>IF(Table_5_UK!Q51=0,"zero",RIGHT(Table_5_UK!Q51,1))</f>
        <v>6</v>
      </c>
      <c r="AA51" s="137" t="str">
        <f>IF(Table_5_UK!R51=0,"zero",RIGHT(Table_5_UK!R51,1))</f>
        <v>3</v>
      </c>
      <c r="AB51" s="137" t="str">
        <f>IF(Table_5_UK!S51=0,"zero",RIGHT(Table_5_UK!S51,1))</f>
        <v>9</v>
      </c>
      <c r="AC51" s="137" t="str">
        <f>IF(Table_5_UK!T51=0,"zero",RIGHT(Table_5_UK!T51,1))</f>
        <v>zero</v>
      </c>
      <c r="AD51" s="137" t="str">
        <f>IF(Table_5_UK!U51=0,"zero",RIGHT(Table_5_UK!U51,1))</f>
        <v>5</v>
      </c>
      <c r="AE51" s="137" t="str">
        <f>IF(Table_5_UK!V51=0,"zero",RIGHT(Table_5_UK!V51,1))</f>
        <v>1</v>
      </c>
      <c r="AF51" s="137" t="str">
        <f>IF(Table_5_UK!W51=0,"zero",RIGHT(Table_5_UK!W51,1))</f>
        <v>3</v>
      </c>
      <c r="AG51" s="137" t="str">
        <f>IF(Table_5_UK!X51=0,"zero",RIGHT(Table_5_UK!X51,1))</f>
        <v>9</v>
      </c>
      <c r="AH51" s="137" t="str">
        <f>IF(Table_5_UK!Y51=0,"zero",RIGHT(Table_5_UK!Y51,1))</f>
        <v>3</v>
      </c>
      <c r="AI51" s="137" t="str">
        <f>IF(Table_5_UK!Z51=0,"zero",RIGHT(Table_5_UK!Z51,1))</f>
        <v>4</v>
      </c>
      <c r="AJ51" s="137" t="str">
        <f>IF(Table_5_UK!AA51=0,"zero",RIGHT(Table_5_UK!AA51,1))</f>
        <v>8</v>
      </c>
      <c r="AK51" s="137" t="str">
        <f>IF(Table_5_UK!AB51=0,"zero",RIGHT(Table_5_UK!AB51,1))</f>
        <v>9</v>
      </c>
      <c r="AL51" s="137" t="str">
        <f>IF(Table_5_UK!AC51=0,"zero",RIGHT(Table_5_UK!AC51,1))</f>
        <v>5</v>
      </c>
      <c r="AM51" s="141" t="str">
        <f>IF(Table_5_UK!AD51=0,"zero",RIGHT(Table_5_UK!AD51,1))</f>
        <v>2</v>
      </c>
      <c r="AN51" s="32" t="str">
        <f>IF(Table_6_UK!H52=0,"zero",RIGHT(Table_6_UK!H52,1))</f>
        <v>zero</v>
      </c>
      <c r="AO51" s="32" t="str">
        <f>IF(Table_6_UK!I52=0,"zero",RIGHT(Table_6_UK!I52,1))</f>
        <v>zero</v>
      </c>
      <c r="AP51" s="32" t="str">
        <f>IF(Table_6_UK!J52=0,"zero",RIGHT(Table_6_UK!J52,1))</f>
        <v>zero</v>
      </c>
      <c r="AQ51" s="15" t="str">
        <f>IF(Table_6_UK!K52=0,"zero",RIGHT(Table_6_UK!K52,1))</f>
        <v>zero</v>
      </c>
      <c r="AR51" s="147" t="str">
        <f>IF(Table_7_UK!H51=0,"zero",RIGHT(Table_7_UK!H51,1))</f>
        <v>5</v>
      </c>
      <c r="AW51" s="14" t="str">
        <f>IF(Table_8_UK!H51=0,"zero",RIGHT(Table_8_UK!H51,1))</f>
        <v>3</v>
      </c>
      <c r="AX51" s="32" t="str">
        <f>IF(Table_8_UK!I51=0,"zero",RIGHT(Table_8_UK!I51,1))</f>
        <v>2</v>
      </c>
      <c r="AY51" s="32" t="str">
        <f>IF(Table_8_UK!J51=0,"zero",RIGHT(Table_8_UK!J51,1))</f>
        <v>5</v>
      </c>
      <c r="AZ51" s="32" t="str">
        <f>IF(Table_8_UK!K51=0,"zero",RIGHT(Table_8_UK!K51,1))</f>
        <v>/</v>
      </c>
      <c r="BA51" s="32" t="str">
        <f>IF(Table_8_UK!L51=0,"zero",RIGHT(Table_8_UK!L51,1))</f>
        <v>3</v>
      </c>
      <c r="BB51" s="32" t="str">
        <f>IF(Table_8_UK!M51=0,"zero",RIGHT(Table_8_UK!M51,1))</f>
        <v>2</v>
      </c>
      <c r="BC51" s="15" t="str">
        <f>IF(Table_8_UK!N51=0,"zero",RIGHT(Table_8_UK!N51,1))</f>
        <v>/</v>
      </c>
    </row>
    <row r="52" spans="3:55" x14ac:dyDescent="0.25">
      <c r="C52" s="14" t="e">
        <f>IF(Table_1_UK!#REF!=0,"zero",RIGHT(Table_1_UK!#REF!,1))</f>
        <v>#REF!</v>
      </c>
      <c r="D52" s="32" t="e">
        <f>IF(Table_1_UK!#REF!=0,"zero",RIGHT(Table_1_UK!#REF!,1))</f>
        <v>#REF!</v>
      </c>
      <c r="E52" s="14"/>
      <c r="K52" s="14" t="str">
        <f>IF(Table_3_UK!H52=0,"zero",RIGHT(Table_3_UK!H52,1))</f>
        <v>zero</v>
      </c>
      <c r="L52" s="15" t="str">
        <f>IF(Table_3_UK!I52=0,"zero",RIGHT(Table_3_UK!I52,1))</f>
        <v>zero</v>
      </c>
      <c r="O52" s="14" t="str">
        <f>IF(Table_4_UK!H54=0,"zero",RIGHT(Table_4_UK!H54,1))</f>
        <v>0</v>
      </c>
      <c r="P52" s="15" t="str">
        <f>IF(Table_4_UK!I54=0,"zero",RIGHT(Table_4_UK!I54,1))</f>
        <v>6</v>
      </c>
      <c r="Q52" s="137" t="str">
        <f>IF(Table_5_UK!H52=0,"zero",RIGHT(Table_5_UK!H52,1))</f>
        <v>zero</v>
      </c>
      <c r="R52" s="137" t="str">
        <f>IF(Table_5_UK!I52=0,"zero",RIGHT(Table_5_UK!I52,1))</f>
        <v>zero</v>
      </c>
      <c r="S52" s="137" t="str">
        <f>IF(Table_5_UK!J52=0,"zero",RIGHT(Table_5_UK!J52,1))</f>
        <v>zero</v>
      </c>
      <c r="T52" s="137" t="str">
        <f>IF(Table_5_UK!K52=0,"zero",RIGHT(Table_5_UK!K52,1))</f>
        <v>zero</v>
      </c>
      <c r="U52" s="137" t="str">
        <f>IF(Table_5_UK!L52=0,"zero",RIGHT(Table_5_UK!L52,1))</f>
        <v>zero</v>
      </c>
      <c r="V52" s="137" t="str">
        <f>IF(Table_5_UK!M52=0,"zero",RIGHT(Table_5_UK!M52,1))</f>
        <v>zero</v>
      </c>
      <c r="W52" s="137" t="str">
        <f>IF(Table_5_UK!N52=0,"zero",RIGHT(Table_5_UK!N52,1))</f>
        <v>zero</v>
      </c>
      <c r="X52" s="137" t="str">
        <f>IF(Table_5_UK!O52=0,"zero",RIGHT(Table_5_UK!O52,1))</f>
        <v>zero</v>
      </c>
      <c r="Y52" s="137" t="str">
        <f>IF(Table_5_UK!P52=0,"zero",RIGHT(Table_5_UK!P52,1))</f>
        <v>zero</v>
      </c>
      <c r="Z52" s="137" t="str">
        <f>IF(Table_5_UK!Q52=0,"zero",RIGHT(Table_5_UK!Q52,1))</f>
        <v>zero</v>
      </c>
      <c r="AA52" s="137" t="str">
        <f>IF(Table_5_UK!R52=0,"zero",RIGHT(Table_5_UK!R52,1))</f>
        <v>zero</v>
      </c>
      <c r="AB52" s="137" t="str">
        <f>IF(Table_5_UK!S52=0,"zero",RIGHT(Table_5_UK!S52,1))</f>
        <v>zero</v>
      </c>
      <c r="AC52" s="137" t="str">
        <f>IF(Table_5_UK!T52=0,"zero",RIGHT(Table_5_UK!T52,1))</f>
        <v>zero</v>
      </c>
      <c r="AD52" s="137" t="str">
        <f>IF(Table_5_UK!U52=0,"zero",RIGHT(Table_5_UK!U52,1))</f>
        <v>zero</v>
      </c>
      <c r="AE52" s="137" t="str">
        <f>IF(Table_5_UK!V52=0,"zero",RIGHT(Table_5_UK!V52,1))</f>
        <v>zero</v>
      </c>
      <c r="AF52" s="137" t="str">
        <f>IF(Table_5_UK!W52=0,"zero",RIGHT(Table_5_UK!W52,1))</f>
        <v>zero</v>
      </c>
      <c r="AG52" s="137" t="str">
        <f>IF(Table_5_UK!X52=0,"zero",RIGHT(Table_5_UK!X52,1))</f>
        <v>zero</v>
      </c>
      <c r="AH52" s="137" t="str">
        <f>IF(Table_5_UK!Y52=0,"zero",RIGHT(Table_5_UK!Y52,1))</f>
        <v>zero</v>
      </c>
      <c r="AI52" s="137" t="str">
        <f>IF(Table_5_UK!Z52=0,"zero",RIGHT(Table_5_UK!Z52,1))</f>
        <v>zero</v>
      </c>
      <c r="AJ52" s="137" t="str">
        <f>IF(Table_5_UK!AA52=0,"zero",RIGHT(Table_5_UK!AA52,1))</f>
        <v>zero</v>
      </c>
      <c r="AK52" s="137" t="str">
        <f>IF(Table_5_UK!AB52=0,"zero",RIGHT(Table_5_UK!AB52,1))</f>
        <v>zero</v>
      </c>
      <c r="AL52" s="137" t="str">
        <f>IF(Table_5_UK!AC52=0,"zero",RIGHT(Table_5_UK!AC52,1))</f>
        <v>zero</v>
      </c>
      <c r="AM52" s="141" t="str">
        <f>IF(Table_5_UK!AD52=0,"zero",RIGHT(Table_5_UK!AD52,1))</f>
        <v>zero</v>
      </c>
      <c r="AN52" s="32" t="str">
        <f>IF(Table_6_UK!H53=0,"zero",RIGHT(Table_6_UK!H53,1))</f>
        <v>zero</v>
      </c>
      <c r="AO52" s="32" t="str">
        <f>IF(Table_6_UK!I53=0,"zero",RIGHT(Table_6_UK!I53,1))</f>
        <v>zero</v>
      </c>
      <c r="AP52" s="32" t="str">
        <f>IF(Table_6_UK!J53=0,"zero",RIGHT(Table_6_UK!J53,1))</f>
        <v>zero</v>
      </c>
      <c r="AQ52" s="15" t="str">
        <f>IF(Table_6_UK!K53=0,"zero",RIGHT(Table_6_UK!K53,1))</f>
        <v>zero</v>
      </c>
      <c r="AR52" s="147" t="str">
        <f>IF(Table_7_UK!H52=0,"zero",RIGHT(Table_7_UK!H52,1))</f>
        <v>zero</v>
      </c>
      <c r="AW52" s="14" t="str">
        <f>IF(Table_8_UK!H52=0,"zero",RIGHT(Table_8_UK!H52,1))</f>
        <v>zero</v>
      </c>
      <c r="AX52" s="32" t="str">
        <f>IF(Table_8_UK!I52=0,"zero",RIGHT(Table_8_UK!I52,1))</f>
        <v>zero</v>
      </c>
      <c r="AY52" s="32" t="str">
        <f>IF(Table_8_UK!J52=0,"zero",RIGHT(Table_8_UK!J52,1))</f>
        <v>zero</v>
      </c>
      <c r="AZ52" s="32" t="str">
        <f>IF(Table_8_UK!K52=0,"zero",RIGHT(Table_8_UK!K52,1))</f>
        <v>zero</v>
      </c>
      <c r="BA52" s="32" t="str">
        <f>IF(Table_8_UK!L52=0,"zero",RIGHT(Table_8_UK!L52,1))</f>
        <v>zero</v>
      </c>
      <c r="BB52" s="32" t="str">
        <f>IF(Table_8_UK!M52=0,"zero",RIGHT(Table_8_UK!M52,1))</f>
        <v>zero</v>
      </c>
      <c r="BC52" s="15" t="str">
        <f>IF(Table_8_UK!N52=0,"zero",RIGHT(Table_8_UK!N52,1))</f>
        <v>zero</v>
      </c>
    </row>
    <row r="53" spans="3:55" x14ac:dyDescent="0.25">
      <c r="C53" s="14" t="str">
        <f>IF(Table_1_UK!H50=0,"zero",RIGHT(Table_1_UK!H50,1))</f>
        <v>2</v>
      </c>
      <c r="D53" s="32" t="str">
        <f>IF(Table_1_UK!I50=0,"zero",RIGHT(Table_1_UK!I50,1))</f>
        <v>8</v>
      </c>
      <c r="E53" s="14"/>
      <c r="K53" s="14" t="str">
        <f>IF(Table_3_UK!H53=0,"zero",RIGHT(Table_3_UK!H53,1))</f>
        <v>zero</v>
      </c>
      <c r="L53" s="15" t="str">
        <f>IF(Table_3_UK!I53=0,"zero",RIGHT(Table_3_UK!I53,1))</f>
        <v>zero</v>
      </c>
      <c r="O53" s="14" t="str">
        <f>IF(Table_4_UK!H55=0,"zero",RIGHT(Table_4_UK!H55,1))</f>
        <v>zero</v>
      </c>
      <c r="P53" s="15" t="str">
        <f>IF(Table_4_UK!I55=0,"zero",RIGHT(Table_4_UK!I55,1))</f>
        <v>zero</v>
      </c>
      <c r="Q53" s="137" t="str">
        <f>IF(Table_5_UK!H53=0,"zero",RIGHT(Table_5_UK!H53,1))</f>
        <v>zero</v>
      </c>
      <c r="R53" s="137" t="str">
        <f>IF(Table_5_UK!I53=0,"zero",RIGHT(Table_5_UK!I53,1))</f>
        <v>zero</v>
      </c>
      <c r="S53" s="137" t="str">
        <f>IF(Table_5_UK!J53=0,"zero",RIGHT(Table_5_UK!J53,1))</f>
        <v>zero</v>
      </c>
      <c r="T53" s="137" t="str">
        <f>IF(Table_5_UK!K53=0,"zero",RIGHT(Table_5_UK!K53,1))</f>
        <v>zero</v>
      </c>
      <c r="U53" s="137" t="str">
        <f>IF(Table_5_UK!L53=0,"zero",RIGHT(Table_5_UK!L53,1))</f>
        <v>4</v>
      </c>
      <c r="V53" s="137" t="str">
        <f>IF(Table_5_UK!M53=0,"zero",RIGHT(Table_5_UK!M53,1))</f>
        <v>zero</v>
      </c>
      <c r="W53" s="137" t="str">
        <f>IF(Table_5_UK!N53=0,"zero",RIGHT(Table_5_UK!N53,1))</f>
        <v>zero</v>
      </c>
      <c r="X53" s="137" t="str">
        <f>IF(Table_5_UK!O53=0,"zero",RIGHT(Table_5_UK!O53,1))</f>
        <v>zero</v>
      </c>
      <c r="Y53" s="137" t="str">
        <f>IF(Table_5_UK!P53=0,"zero",RIGHT(Table_5_UK!P53,1))</f>
        <v>4</v>
      </c>
      <c r="Z53" s="137" t="str">
        <f>IF(Table_5_UK!Q53=0,"zero",RIGHT(Table_5_UK!Q53,1))</f>
        <v>2</v>
      </c>
      <c r="AA53" s="137" t="str">
        <f>IF(Table_5_UK!R53=0,"zero",RIGHT(Table_5_UK!R53,1))</f>
        <v>zero</v>
      </c>
      <c r="AB53" s="137" t="str">
        <f>IF(Table_5_UK!S53=0,"zero",RIGHT(Table_5_UK!S53,1))</f>
        <v>3</v>
      </c>
      <c r="AC53" s="137" t="str">
        <f>IF(Table_5_UK!T53=0,"zero",RIGHT(Table_5_UK!T53,1))</f>
        <v>zero</v>
      </c>
      <c r="AD53" s="137" t="str">
        <f>IF(Table_5_UK!U53=0,"zero",RIGHT(Table_5_UK!U53,1))</f>
        <v>zero</v>
      </c>
      <c r="AE53" s="137" t="str">
        <f>IF(Table_5_UK!V53=0,"zero",RIGHT(Table_5_UK!V53,1))</f>
        <v>zero</v>
      </c>
      <c r="AF53" s="137" t="str">
        <f>IF(Table_5_UK!W53=0,"zero",RIGHT(Table_5_UK!W53,1))</f>
        <v>1</v>
      </c>
      <c r="AG53" s="137" t="str">
        <f>IF(Table_5_UK!X53=0,"zero",RIGHT(Table_5_UK!X53,1))</f>
        <v>zero</v>
      </c>
      <c r="AH53" s="137" t="str">
        <f>IF(Table_5_UK!Y53=0,"zero",RIGHT(Table_5_UK!Y53,1))</f>
        <v>zero</v>
      </c>
      <c r="AI53" s="137" t="str">
        <f>IF(Table_5_UK!Z53=0,"zero",RIGHT(Table_5_UK!Z53,1))</f>
        <v>zero</v>
      </c>
      <c r="AJ53" s="137" t="str">
        <f>IF(Table_5_UK!AA53=0,"zero",RIGHT(Table_5_UK!AA53,1))</f>
        <v>zero</v>
      </c>
      <c r="AK53" s="137" t="str">
        <f>IF(Table_5_UK!AB53=0,"zero",RIGHT(Table_5_UK!AB53,1))</f>
        <v>zero</v>
      </c>
      <c r="AL53" s="137" t="str">
        <f>IF(Table_5_UK!AC53=0,"zero",RIGHT(Table_5_UK!AC53,1))</f>
        <v>zero</v>
      </c>
      <c r="AM53" s="141" t="str">
        <f>IF(Table_5_UK!AD53=0,"zero",RIGHT(Table_5_UK!AD53,1))</f>
        <v>0</v>
      </c>
      <c r="AN53" s="32" t="str">
        <f>IF(Table_6_UK!H54=0,"zero",RIGHT(Table_6_UK!H54,1))</f>
        <v>zero</v>
      </c>
      <c r="AO53" s="32" t="str">
        <f>IF(Table_6_UK!I54=0,"zero",RIGHT(Table_6_UK!I54,1))</f>
        <v>zero</v>
      </c>
      <c r="AP53" s="32" t="str">
        <f>IF(Table_6_UK!J54=0,"zero",RIGHT(Table_6_UK!J54,1))</f>
        <v>zero</v>
      </c>
      <c r="AQ53" s="15" t="str">
        <f>IF(Table_6_UK!K54=0,"zero",RIGHT(Table_6_UK!K54,1))</f>
        <v>zero</v>
      </c>
      <c r="AR53" s="147" t="str">
        <f>IF(Table_7_UK!H53=0,"zero",RIGHT(Table_7_UK!H53,1))</f>
        <v>4</v>
      </c>
      <c r="AW53" s="14" t="str">
        <f>IF(Table_8_UK!H53=0,"zero",RIGHT(Table_8_UK!H53,1))</f>
        <v>1</v>
      </c>
      <c r="AX53" s="32" t="str">
        <f>IF(Table_8_UK!I53=0,"zero",RIGHT(Table_8_UK!I53,1))</f>
        <v>5</v>
      </c>
      <c r="AY53" s="32" t="str">
        <f>IF(Table_8_UK!J53=0,"zero",RIGHT(Table_8_UK!J53,1))</f>
        <v>6</v>
      </c>
      <c r="AZ53" s="32" t="str">
        <f>IF(Table_8_UK!K53=0,"zero",RIGHT(Table_8_UK!K53,1))</f>
        <v>/</v>
      </c>
      <c r="BA53" s="32" t="str">
        <f>IF(Table_8_UK!L53=0,"zero",RIGHT(Table_8_UK!L53,1))</f>
        <v>5</v>
      </c>
      <c r="BB53" s="32" t="str">
        <f>IF(Table_8_UK!M53=0,"zero",RIGHT(Table_8_UK!M53,1))</f>
        <v>6</v>
      </c>
      <c r="BC53" s="15" t="str">
        <f>IF(Table_8_UK!N53=0,"zero",RIGHT(Table_8_UK!N53,1))</f>
        <v>/</v>
      </c>
    </row>
    <row r="54" spans="3:55" x14ac:dyDescent="0.25">
      <c r="C54" s="14" t="str">
        <f>IF(Table_1_UK!H51=0,"zero",RIGHT(Table_1_UK!H51,1))</f>
        <v>zero</v>
      </c>
      <c r="D54" s="32" t="str">
        <f>IF(Table_1_UK!I51=0,"zero",RIGHT(Table_1_UK!I51,1))</f>
        <v>zero</v>
      </c>
      <c r="E54" s="14"/>
      <c r="K54" s="14" t="str">
        <f>IF(Table_3_UK!H54=0,"zero",RIGHT(Table_3_UK!H54,1))</f>
        <v>6</v>
      </c>
      <c r="L54" s="15" t="str">
        <f>IF(Table_3_UK!I54=0,"zero",RIGHT(Table_3_UK!I54,1))</f>
        <v>9</v>
      </c>
      <c r="O54" s="14" t="str">
        <f>IF(Table_4_UK!H56=0,"zero",RIGHT(Table_4_UK!H56,1))</f>
        <v>2</v>
      </c>
      <c r="P54" s="15" t="str">
        <f>IF(Table_4_UK!I56=0,"zero",RIGHT(Table_4_UK!I56,1))</f>
        <v>0</v>
      </c>
      <c r="Q54" s="137" t="str">
        <f>IF(Table_5_UK!H54=0,"zero",RIGHT(Table_5_UK!H54,1))</f>
        <v>zero</v>
      </c>
      <c r="R54" s="137" t="str">
        <f>IF(Table_5_UK!I54=0,"zero",RIGHT(Table_5_UK!I54,1))</f>
        <v>zero</v>
      </c>
      <c r="S54" s="137" t="str">
        <f>IF(Table_5_UK!J54=0,"zero",RIGHT(Table_5_UK!J54,1))</f>
        <v>zero</v>
      </c>
      <c r="T54" s="137" t="str">
        <f>IF(Table_5_UK!K54=0,"zero",RIGHT(Table_5_UK!K54,1))</f>
        <v>zero</v>
      </c>
      <c r="U54" s="137" t="str">
        <f>IF(Table_5_UK!L54=0,"zero",RIGHT(Table_5_UK!L54,1))</f>
        <v>zero</v>
      </c>
      <c r="V54" s="137" t="str">
        <f>IF(Table_5_UK!M54=0,"zero",RIGHT(Table_5_UK!M54,1))</f>
        <v>zero</v>
      </c>
      <c r="W54" s="137" t="str">
        <f>IF(Table_5_UK!N54=0,"zero",RIGHT(Table_5_UK!N54,1))</f>
        <v>zero</v>
      </c>
      <c r="X54" s="137" t="str">
        <f>IF(Table_5_UK!O54=0,"zero",RIGHT(Table_5_UK!O54,1))</f>
        <v>zero</v>
      </c>
      <c r="Y54" s="137" t="str">
        <f>IF(Table_5_UK!P54=0,"zero",RIGHT(Table_5_UK!P54,1))</f>
        <v>zero</v>
      </c>
      <c r="Z54" s="137" t="str">
        <f>IF(Table_5_UK!Q54=0,"zero",RIGHT(Table_5_UK!Q54,1))</f>
        <v>zero</v>
      </c>
      <c r="AA54" s="137" t="str">
        <f>IF(Table_5_UK!R54=0,"zero",RIGHT(Table_5_UK!R54,1))</f>
        <v>zero</v>
      </c>
      <c r="AB54" s="137" t="str">
        <f>IF(Table_5_UK!S54=0,"zero",RIGHT(Table_5_UK!S54,1))</f>
        <v>zero</v>
      </c>
      <c r="AC54" s="137" t="str">
        <f>IF(Table_5_UK!T54=0,"zero",RIGHT(Table_5_UK!T54,1))</f>
        <v>zero</v>
      </c>
      <c r="AD54" s="137" t="str">
        <f>IF(Table_5_UK!U54=0,"zero",RIGHT(Table_5_UK!U54,1))</f>
        <v>zero</v>
      </c>
      <c r="AE54" s="137" t="str">
        <f>IF(Table_5_UK!V54=0,"zero",RIGHT(Table_5_UK!V54,1))</f>
        <v>zero</v>
      </c>
      <c r="AF54" s="137" t="str">
        <f>IF(Table_5_UK!W54=0,"zero",RIGHT(Table_5_UK!W54,1))</f>
        <v>zero</v>
      </c>
      <c r="AG54" s="137" t="str">
        <f>IF(Table_5_UK!X54=0,"zero",RIGHT(Table_5_UK!X54,1))</f>
        <v>zero</v>
      </c>
      <c r="AH54" s="137" t="str">
        <f>IF(Table_5_UK!Y54=0,"zero",RIGHT(Table_5_UK!Y54,1))</f>
        <v>zero</v>
      </c>
      <c r="AI54" s="137" t="str">
        <f>IF(Table_5_UK!Z54=0,"zero",RIGHT(Table_5_UK!Z54,1))</f>
        <v>zero</v>
      </c>
      <c r="AJ54" s="137" t="str">
        <f>IF(Table_5_UK!AA54=0,"zero",RIGHT(Table_5_UK!AA54,1))</f>
        <v>zero</v>
      </c>
      <c r="AK54" s="137" t="str">
        <f>IF(Table_5_UK!AB54=0,"zero",RIGHT(Table_5_UK!AB54,1))</f>
        <v>zero</v>
      </c>
      <c r="AL54" s="137" t="str">
        <f>IF(Table_5_UK!AC54=0,"zero",RIGHT(Table_5_UK!AC54,1))</f>
        <v>zero</v>
      </c>
      <c r="AM54" s="141" t="str">
        <f>IF(Table_5_UK!AD54=0,"zero",RIGHT(Table_5_UK!AD54,1))</f>
        <v>zero</v>
      </c>
      <c r="AN54" s="32" t="str">
        <f>IF(Table_6_UK!H55=0,"zero",RIGHT(Table_6_UK!H55,1))</f>
        <v>zero</v>
      </c>
      <c r="AO54" s="32" t="str">
        <f>IF(Table_6_UK!I55=0,"zero",RIGHT(Table_6_UK!I55,1))</f>
        <v>zero</v>
      </c>
      <c r="AP54" s="32" t="str">
        <f>IF(Table_6_UK!J55=0,"zero",RIGHT(Table_6_UK!J55,1))</f>
        <v>zero</v>
      </c>
      <c r="AQ54" s="15" t="str">
        <f>IF(Table_6_UK!K55=0,"zero",RIGHT(Table_6_UK!K55,1))</f>
        <v>zero</v>
      </c>
      <c r="AR54" s="147" t="str">
        <f>IF(Table_7_UK!H54=0,"zero",RIGHT(Table_7_UK!H54,1))</f>
        <v>zero</v>
      </c>
      <c r="AW54" s="14" t="str">
        <f>IF(Table_8_UK!H54=0,"zero",RIGHT(Table_8_UK!H54,1))</f>
        <v>zero</v>
      </c>
      <c r="AX54" s="32" t="str">
        <f>IF(Table_8_UK!I54=0,"zero",RIGHT(Table_8_UK!I54,1))</f>
        <v>zero</v>
      </c>
      <c r="AY54" s="32" t="str">
        <f>IF(Table_8_UK!J54=0,"zero",RIGHT(Table_8_UK!J54,1))</f>
        <v>zero</v>
      </c>
      <c r="AZ54" s="32" t="str">
        <f>IF(Table_8_UK!K54=0,"zero",RIGHT(Table_8_UK!K54,1))</f>
        <v>zero</v>
      </c>
      <c r="BA54" s="32" t="str">
        <f>IF(Table_8_UK!L54=0,"zero",RIGHT(Table_8_UK!L54,1))</f>
        <v>zero</v>
      </c>
      <c r="BB54" s="32" t="str">
        <f>IF(Table_8_UK!M54=0,"zero",RIGHT(Table_8_UK!M54,1))</f>
        <v>zero</v>
      </c>
      <c r="BC54" s="15" t="str">
        <f>IF(Table_8_UK!N54=0,"zero",RIGHT(Table_8_UK!N54,1))</f>
        <v>zero</v>
      </c>
    </row>
    <row r="55" spans="3:55" x14ac:dyDescent="0.25">
      <c r="C55" s="14" t="str">
        <f>IF(Table_1_UK!H53=0,"zero",RIGHT(Table_1_UK!H53,1))</f>
        <v>zero</v>
      </c>
      <c r="D55" s="32" t="str">
        <f>IF(Table_1_UK!I53=0,"zero",RIGHT(Table_1_UK!I53,1))</f>
        <v>zero</v>
      </c>
      <c r="K55" s="14" t="str">
        <f>IF(Table_3_UK!H55=0,"zero",RIGHT(Table_3_UK!H55,1))</f>
        <v>8</v>
      </c>
      <c r="L55" s="15" t="str">
        <f>IF(Table_3_UK!I55=0,"zero",RIGHT(Table_3_UK!I55,1))</f>
        <v>5</v>
      </c>
      <c r="O55" s="14" t="str">
        <f>IF(Table_4_UK!H57=0,"zero",RIGHT(Table_4_UK!H57,1))</f>
        <v>zero</v>
      </c>
      <c r="P55" s="15" t="str">
        <f>IF(Table_4_UK!I57=0,"zero",RIGHT(Table_4_UK!I57,1))</f>
        <v>zero</v>
      </c>
      <c r="Q55" s="137" t="str">
        <f>IF(Table_5_UK!H55=0,"zero",RIGHT(Table_5_UK!H55,1))</f>
        <v>zero</v>
      </c>
      <c r="R55" s="137" t="str">
        <f>IF(Table_5_UK!I55=0,"zero",RIGHT(Table_5_UK!I55,1))</f>
        <v>zero</v>
      </c>
      <c r="S55" s="137" t="str">
        <f>IF(Table_5_UK!J55=0,"zero",RIGHT(Table_5_UK!J55,1))</f>
        <v>zero</v>
      </c>
      <c r="T55" s="137" t="str">
        <f>IF(Table_5_UK!K55=0,"zero",RIGHT(Table_5_UK!K55,1))</f>
        <v>zero</v>
      </c>
      <c r="U55" s="137" t="str">
        <f>IF(Table_5_UK!L55=0,"zero",RIGHT(Table_5_UK!L55,1))</f>
        <v>zero</v>
      </c>
      <c r="V55" s="137" t="str">
        <f>IF(Table_5_UK!M55=0,"zero",RIGHT(Table_5_UK!M55,1))</f>
        <v>zero</v>
      </c>
      <c r="W55" s="137" t="str">
        <f>IF(Table_5_UK!N55=0,"zero",RIGHT(Table_5_UK!N55,1))</f>
        <v>zero</v>
      </c>
      <c r="X55" s="137" t="str">
        <f>IF(Table_5_UK!O55=0,"zero",RIGHT(Table_5_UK!O55,1))</f>
        <v>zero</v>
      </c>
      <c r="Y55" s="137" t="str">
        <f>IF(Table_5_UK!P55=0,"zero",RIGHT(Table_5_UK!P55,1))</f>
        <v>zero</v>
      </c>
      <c r="Z55" s="137" t="str">
        <f>IF(Table_5_UK!Q55=0,"zero",RIGHT(Table_5_UK!Q55,1))</f>
        <v>zero</v>
      </c>
      <c r="AA55" s="137" t="str">
        <f>IF(Table_5_UK!R55=0,"zero",RIGHT(Table_5_UK!R55,1))</f>
        <v>zero</v>
      </c>
      <c r="AB55" s="137" t="str">
        <f>IF(Table_5_UK!S55=0,"zero",RIGHT(Table_5_UK!S55,1))</f>
        <v>zero</v>
      </c>
      <c r="AC55" s="137" t="str">
        <f>IF(Table_5_UK!T55=0,"zero",RIGHT(Table_5_UK!T55,1))</f>
        <v>zero</v>
      </c>
      <c r="AD55" s="137" t="str">
        <f>IF(Table_5_UK!U55=0,"zero",RIGHT(Table_5_UK!U55,1))</f>
        <v>zero</v>
      </c>
      <c r="AE55" s="137" t="str">
        <f>IF(Table_5_UK!V55=0,"zero",RIGHT(Table_5_UK!V55,1))</f>
        <v>zero</v>
      </c>
      <c r="AF55" s="137" t="str">
        <f>IF(Table_5_UK!W55=0,"zero",RIGHT(Table_5_UK!W55,1))</f>
        <v>zero</v>
      </c>
      <c r="AG55" s="137" t="str">
        <f>IF(Table_5_UK!X55=0,"zero",RIGHT(Table_5_UK!X55,1))</f>
        <v>zero</v>
      </c>
      <c r="AH55" s="137" t="str">
        <f>IF(Table_5_UK!Y55=0,"zero",RIGHT(Table_5_UK!Y55,1))</f>
        <v>zero</v>
      </c>
      <c r="AI55" s="137" t="str">
        <f>IF(Table_5_UK!Z55=0,"zero",RIGHT(Table_5_UK!Z55,1))</f>
        <v>zero</v>
      </c>
      <c r="AJ55" s="137" t="str">
        <f>IF(Table_5_UK!AA55=0,"zero",RIGHT(Table_5_UK!AA55,1))</f>
        <v>zero</v>
      </c>
      <c r="AK55" s="137" t="str">
        <f>IF(Table_5_UK!AB55=0,"zero",RIGHT(Table_5_UK!AB55,1))</f>
        <v>zero</v>
      </c>
      <c r="AL55" s="137" t="str">
        <f>IF(Table_5_UK!AC55=0,"zero",RIGHT(Table_5_UK!AC55,1))</f>
        <v>zero</v>
      </c>
      <c r="AM55" s="141" t="str">
        <f>IF(Table_5_UK!AD55=0,"zero",RIGHT(Table_5_UK!AD55,1))</f>
        <v>zero</v>
      </c>
      <c r="AN55" s="32" t="str">
        <f>IF(Table_6_UK!H56=0,"zero",RIGHT(Table_6_UK!H56,1))</f>
        <v>zero</v>
      </c>
      <c r="AO55" s="32" t="str">
        <f>IF(Table_6_UK!I56=0,"zero",RIGHT(Table_6_UK!I56,1))</f>
        <v>zero</v>
      </c>
      <c r="AP55" s="32" t="str">
        <f>IF(Table_6_UK!J56=0,"zero",RIGHT(Table_6_UK!J56,1))</f>
        <v>zero</v>
      </c>
      <c r="AQ55" s="15" t="str">
        <f>IF(Table_6_UK!K56=0,"zero",RIGHT(Table_6_UK!K56,1))</f>
        <v>zero</v>
      </c>
      <c r="AR55" s="147" t="str">
        <f>IF(Table_7_UK!H55=0,"zero",RIGHT(Table_7_UK!H55,1))</f>
        <v>1</v>
      </c>
      <c r="AW55" s="14" t="str">
        <f>IF(Table_8_UK!H55=0,"zero",RIGHT(Table_8_UK!H55,1))</f>
        <v>zero</v>
      </c>
      <c r="AX55" s="32" t="str">
        <f>IF(Table_8_UK!I55=0,"zero",RIGHT(Table_8_UK!I55,1))</f>
        <v>zero</v>
      </c>
      <c r="AY55" s="32" t="str">
        <f>IF(Table_8_UK!J55=0,"zero",RIGHT(Table_8_UK!J55,1))</f>
        <v>zero</v>
      </c>
      <c r="AZ55" s="32" t="str">
        <f>IF(Table_8_UK!K55=0,"zero",RIGHT(Table_8_UK!K55,1))</f>
        <v>zero</v>
      </c>
      <c r="BA55" s="32" t="str">
        <f>IF(Table_8_UK!L55=0,"zero",RIGHT(Table_8_UK!L55,1))</f>
        <v>zero</v>
      </c>
      <c r="BB55" s="32" t="str">
        <f>IF(Table_8_UK!M55=0,"zero",RIGHT(Table_8_UK!M55,1))</f>
        <v>zero</v>
      </c>
      <c r="BC55" s="15" t="str">
        <f>IF(Table_8_UK!N55=0,"zero",RIGHT(Table_8_UK!N55,1))</f>
        <v>zero</v>
      </c>
    </row>
    <row r="56" spans="3:55" x14ac:dyDescent="0.25">
      <c r="C56" s="14" t="str">
        <f>IF(Table_1_UK!H54=0,"zero",RIGHT(Table_1_UK!H54,1))</f>
        <v>zero</v>
      </c>
      <c r="D56" s="32" t="str">
        <f>IF(Table_1_UK!I54=0,"zero",RIGHT(Table_1_UK!I54,1))</f>
        <v>zero</v>
      </c>
      <c r="K56" s="14" t="str">
        <f>IF(Table_3_UK!H56=0,"zero",RIGHT(Table_3_UK!H56,1))</f>
        <v>zero</v>
      </c>
      <c r="L56" s="15" t="str">
        <f>IF(Table_3_UK!I56=0,"zero",RIGHT(Table_3_UK!I56,1))</f>
        <v>zero</v>
      </c>
      <c r="O56" s="14" t="str">
        <f>IF(Table_4_UK!H58=0,"zero",RIGHT(Table_4_UK!H58,1))</f>
        <v>5</v>
      </c>
      <c r="P56" s="15" t="str">
        <f>IF(Table_4_UK!I58=0,"zero",RIGHT(Table_4_UK!I58,1))</f>
        <v>5</v>
      </c>
      <c r="Q56" s="137" t="str">
        <f>IF(Table_5_UK!H56=0,"zero",RIGHT(Table_5_UK!H56,1))</f>
        <v>zero</v>
      </c>
      <c r="R56" s="137" t="str">
        <f>IF(Table_5_UK!I56=0,"zero",RIGHT(Table_5_UK!I56,1))</f>
        <v>zero</v>
      </c>
      <c r="S56" s="137" t="str">
        <f>IF(Table_5_UK!J56=0,"zero",RIGHT(Table_5_UK!J56,1))</f>
        <v>zero</v>
      </c>
      <c r="T56" s="137" t="str">
        <f>IF(Table_5_UK!K56=0,"zero",RIGHT(Table_5_UK!K56,1))</f>
        <v>zero</v>
      </c>
      <c r="U56" s="137" t="str">
        <f>IF(Table_5_UK!L56=0,"zero",RIGHT(Table_5_UK!L56,1))</f>
        <v>zero</v>
      </c>
      <c r="V56" s="137" t="str">
        <f>IF(Table_5_UK!M56=0,"zero",RIGHT(Table_5_UK!M56,1))</f>
        <v>zero</v>
      </c>
      <c r="W56" s="137" t="str">
        <f>IF(Table_5_UK!N56=0,"zero",RIGHT(Table_5_UK!N56,1))</f>
        <v>zero</v>
      </c>
      <c r="X56" s="137" t="str">
        <f>IF(Table_5_UK!O56=0,"zero",RIGHT(Table_5_UK!O56,1))</f>
        <v>zero</v>
      </c>
      <c r="Y56" s="137" t="str">
        <f>IF(Table_5_UK!P56=0,"zero",RIGHT(Table_5_UK!P56,1))</f>
        <v>zero</v>
      </c>
      <c r="Z56" s="137" t="str">
        <f>IF(Table_5_UK!Q56=0,"zero",RIGHT(Table_5_UK!Q56,1))</f>
        <v>5</v>
      </c>
      <c r="AA56" s="137" t="str">
        <f>IF(Table_5_UK!R56=0,"zero",RIGHT(Table_5_UK!R56,1))</f>
        <v>zero</v>
      </c>
      <c r="AB56" s="137" t="str">
        <f>IF(Table_5_UK!S56=0,"zero",RIGHT(Table_5_UK!S56,1))</f>
        <v>3</v>
      </c>
      <c r="AC56" s="137" t="str">
        <f>IF(Table_5_UK!T56=0,"zero",RIGHT(Table_5_UK!T56,1))</f>
        <v>1</v>
      </c>
      <c r="AD56" s="137" t="str">
        <f>IF(Table_5_UK!U56=0,"zero",RIGHT(Table_5_UK!U56,1))</f>
        <v>zero</v>
      </c>
      <c r="AE56" s="137" t="str">
        <f>IF(Table_5_UK!V56=0,"zero",RIGHT(Table_5_UK!V56,1))</f>
        <v>7</v>
      </c>
      <c r="AF56" s="137" t="str">
        <f>IF(Table_5_UK!W56=0,"zero",RIGHT(Table_5_UK!W56,1))</f>
        <v>7</v>
      </c>
      <c r="AG56" s="137" t="str">
        <f>IF(Table_5_UK!X56=0,"zero",RIGHT(Table_5_UK!X56,1))</f>
        <v>zero</v>
      </c>
      <c r="AH56" s="137" t="str">
        <f>IF(Table_5_UK!Y56=0,"zero",RIGHT(Table_5_UK!Y56,1))</f>
        <v>zero</v>
      </c>
      <c r="AI56" s="137" t="str">
        <f>IF(Table_5_UK!Z56=0,"zero",RIGHT(Table_5_UK!Z56,1))</f>
        <v>zero</v>
      </c>
      <c r="AJ56" s="137" t="str">
        <f>IF(Table_5_UK!AA56=0,"zero",RIGHT(Table_5_UK!AA56,1))</f>
        <v>zero</v>
      </c>
      <c r="AK56" s="137" t="str">
        <f>IF(Table_5_UK!AB56=0,"zero",RIGHT(Table_5_UK!AB56,1))</f>
        <v>zero</v>
      </c>
      <c r="AL56" s="137" t="str">
        <f>IF(Table_5_UK!AC56=0,"zero",RIGHT(Table_5_UK!AC56,1))</f>
        <v>zero</v>
      </c>
      <c r="AM56" s="141" t="str">
        <f>IF(Table_5_UK!AD56=0,"zero",RIGHT(Table_5_UK!AD56,1))</f>
        <v>3</v>
      </c>
      <c r="AN56" s="32" t="str">
        <f>IF(Table_6_UK!H57=0,"zero",RIGHT(Table_6_UK!H57,1))</f>
        <v>zero</v>
      </c>
      <c r="AO56" s="32" t="str">
        <f>IF(Table_6_UK!I57=0,"zero",RIGHT(Table_6_UK!I57,1))</f>
        <v>zero</v>
      </c>
      <c r="AP56" s="32" t="str">
        <f>IF(Table_6_UK!J57=0,"zero",RIGHT(Table_6_UK!J57,1))</f>
        <v>zero</v>
      </c>
      <c r="AQ56" s="15" t="str">
        <f>IF(Table_6_UK!K57=0,"zero",RIGHT(Table_6_UK!K57,1))</f>
        <v>zero</v>
      </c>
      <c r="AR56" s="147" t="str">
        <f>IF(Table_7_UK!H56=0,"zero",RIGHT(Table_7_UK!H56,1))</f>
        <v>zero</v>
      </c>
      <c r="AW56" s="14" t="str">
        <f>IF(Table_8_UK!H56=0,"zero",RIGHT(Table_8_UK!H56,1))</f>
        <v>9</v>
      </c>
      <c r="AX56" s="32" t="str">
        <f>IF(Table_8_UK!I56=0,"zero",RIGHT(Table_8_UK!I56,1))</f>
        <v>5</v>
      </c>
      <c r="AY56" s="32" t="str">
        <f>IF(Table_8_UK!J56=0,"zero",RIGHT(Table_8_UK!J56,1))</f>
        <v>4</v>
      </c>
      <c r="AZ56" s="32" t="str">
        <f>IF(Table_8_UK!K56=0,"zero",RIGHT(Table_8_UK!K56,1))</f>
        <v>/</v>
      </c>
      <c r="BA56" s="32" t="str">
        <f>IF(Table_8_UK!L56=0,"zero",RIGHT(Table_8_UK!L56,1))</f>
        <v>0</v>
      </c>
      <c r="BB56" s="32" t="str">
        <f>IF(Table_8_UK!M56=0,"zero",RIGHT(Table_8_UK!M56,1))</f>
        <v>3</v>
      </c>
      <c r="BC56" s="15" t="str">
        <f>IF(Table_8_UK!N56=0,"zero",RIGHT(Table_8_UK!N56,1))</f>
        <v>/</v>
      </c>
    </row>
    <row r="57" spans="3:55" x14ac:dyDescent="0.25">
      <c r="C57" s="14" t="str">
        <f>IF(Table_1_UK!H55=0,"zero",RIGHT(Table_1_UK!H55,1))</f>
        <v>zero</v>
      </c>
      <c r="D57" s="32" t="str">
        <f>IF(Table_1_UK!I55=0,"zero",RIGHT(Table_1_UK!I55,1))</f>
        <v>zero</v>
      </c>
      <c r="K57" s="14" t="str">
        <f>IF(Table_3_UK!H57=0,"zero",RIGHT(Table_3_UK!H57,1))</f>
        <v>5</v>
      </c>
      <c r="L57" s="15" t="str">
        <f>IF(Table_3_UK!I57=0,"zero",RIGHT(Table_3_UK!I57,1))</f>
        <v>4</v>
      </c>
      <c r="O57" s="155" t="str">
        <f>IF(Table_4_UK!H59=0,"zero",RIGHT(Table_4_UK!H59,1))</f>
        <v>3</v>
      </c>
      <c r="P57" s="156" t="str">
        <f>IF(Table_4_UK!I59=0,"zero",RIGHT(Table_4_UK!I59,1))</f>
        <v>5</v>
      </c>
      <c r="Q57" s="137" t="str">
        <f>IF(Table_5_UK!H57=0,"zero",RIGHT(Table_5_UK!H57,1))</f>
        <v>zero</v>
      </c>
      <c r="R57" s="137" t="str">
        <f>IF(Table_5_UK!I57=0,"zero",RIGHT(Table_5_UK!I57,1))</f>
        <v>zero</v>
      </c>
      <c r="S57" s="137" t="str">
        <f>IF(Table_5_UK!J57=0,"zero",RIGHT(Table_5_UK!J57,1))</f>
        <v>zero</v>
      </c>
      <c r="T57" s="137" t="str">
        <f>IF(Table_5_UK!K57=0,"zero",RIGHT(Table_5_UK!K57,1))</f>
        <v>zero</v>
      </c>
      <c r="U57" s="137" t="str">
        <f>IF(Table_5_UK!L57=0,"zero",RIGHT(Table_5_UK!L57,1))</f>
        <v>zero</v>
      </c>
      <c r="V57" s="137" t="str">
        <f>IF(Table_5_UK!M57=0,"zero",RIGHT(Table_5_UK!M57,1))</f>
        <v>zero</v>
      </c>
      <c r="W57" s="137" t="str">
        <f>IF(Table_5_UK!N57=0,"zero",RIGHT(Table_5_UK!N57,1))</f>
        <v>zero</v>
      </c>
      <c r="X57" s="137" t="str">
        <f>IF(Table_5_UK!O57=0,"zero",RIGHT(Table_5_UK!O57,1))</f>
        <v>zero</v>
      </c>
      <c r="Y57" s="137" t="str">
        <f>IF(Table_5_UK!P57=0,"zero",RIGHT(Table_5_UK!P57,1))</f>
        <v>zero</v>
      </c>
      <c r="Z57" s="137" t="str">
        <f>IF(Table_5_UK!Q57=0,"zero",RIGHT(Table_5_UK!Q57,1))</f>
        <v>zero</v>
      </c>
      <c r="AA57" s="137" t="str">
        <f>IF(Table_5_UK!R57=0,"zero",RIGHT(Table_5_UK!R57,1))</f>
        <v>zero</v>
      </c>
      <c r="AB57" s="137" t="str">
        <f>IF(Table_5_UK!S57=0,"zero",RIGHT(Table_5_UK!S57,1))</f>
        <v>zero</v>
      </c>
      <c r="AC57" s="137" t="str">
        <f>IF(Table_5_UK!T57=0,"zero",RIGHT(Table_5_UK!T57,1))</f>
        <v>zero</v>
      </c>
      <c r="AD57" s="137" t="str">
        <f>IF(Table_5_UK!U57=0,"zero",RIGHT(Table_5_UK!U57,1))</f>
        <v>zero</v>
      </c>
      <c r="AE57" s="137" t="str">
        <f>IF(Table_5_UK!V57=0,"zero",RIGHT(Table_5_UK!V57,1))</f>
        <v>zero</v>
      </c>
      <c r="AF57" s="137" t="str">
        <f>IF(Table_5_UK!W57=0,"zero",RIGHT(Table_5_UK!W57,1))</f>
        <v>zero</v>
      </c>
      <c r="AG57" s="137" t="str">
        <f>IF(Table_5_UK!X57=0,"zero",RIGHT(Table_5_UK!X57,1))</f>
        <v>zero</v>
      </c>
      <c r="AH57" s="137" t="str">
        <f>IF(Table_5_UK!Y57=0,"zero",RIGHT(Table_5_UK!Y57,1))</f>
        <v>zero</v>
      </c>
      <c r="AI57" s="137" t="str">
        <f>IF(Table_5_UK!Z57=0,"zero",RIGHT(Table_5_UK!Z57,1))</f>
        <v>zero</v>
      </c>
      <c r="AJ57" s="137" t="str">
        <f>IF(Table_5_UK!AA57=0,"zero",RIGHT(Table_5_UK!AA57,1))</f>
        <v>zero</v>
      </c>
      <c r="AK57" s="137" t="str">
        <f>IF(Table_5_UK!AB57=0,"zero",RIGHT(Table_5_UK!AB57,1))</f>
        <v>zero</v>
      </c>
      <c r="AL57" s="137" t="str">
        <f>IF(Table_5_UK!AC57=0,"zero",RIGHT(Table_5_UK!AC57,1))</f>
        <v>zero</v>
      </c>
      <c r="AM57" s="141" t="str">
        <f>IF(Table_5_UK!AD57=0,"zero",RIGHT(Table_5_UK!AD57,1))</f>
        <v>zero</v>
      </c>
      <c r="AN57" s="32" t="str">
        <f>IF(Table_6_UK!H58=0,"zero",RIGHT(Table_6_UK!H58,1))</f>
        <v>zero</v>
      </c>
      <c r="AO57" s="32" t="str">
        <f>IF(Table_6_UK!I58=0,"zero",RIGHT(Table_6_UK!I58,1))</f>
        <v>zero</v>
      </c>
      <c r="AP57" s="32" t="str">
        <f>IF(Table_6_UK!J58=0,"zero",RIGHT(Table_6_UK!J58,1))</f>
        <v>zero</v>
      </c>
      <c r="AQ57" s="15" t="str">
        <f>IF(Table_6_UK!K58=0,"zero",RIGHT(Table_6_UK!K58,1))</f>
        <v>zero</v>
      </c>
      <c r="AR57" s="147" t="str">
        <f>IF(Table_7_UK!H57=0,"zero",RIGHT(Table_7_UK!H57,1))</f>
        <v>zero</v>
      </c>
      <c r="AW57" s="14" t="str">
        <f>IF(Table_8_UK!H57=0,"zero",RIGHT(Table_8_UK!H57,1))</f>
        <v>1</v>
      </c>
      <c r="AX57" s="32" t="str">
        <f>IF(Table_8_UK!I57=0,"zero",RIGHT(Table_8_UK!I57,1))</f>
        <v>7</v>
      </c>
      <c r="AY57" s="32" t="str">
        <f>IF(Table_8_UK!J57=0,"zero",RIGHT(Table_8_UK!J57,1))</f>
        <v>8</v>
      </c>
      <c r="AZ57" s="32" t="str">
        <f>IF(Table_8_UK!K57=0,"zero",RIGHT(Table_8_UK!K57,1))</f>
        <v>/</v>
      </c>
      <c r="BA57" s="32" t="str">
        <f>IF(Table_8_UK!L57=0,"zero",RIGHT(Table_8_UK!L57,1))</f>
        <v>4</v>
      </c>
      <c r="BB57" s="32" t="str">
        <f>IF(Table_8_UK!M57=0,"zero",RIGHT(Table_8_UK!M57,1))</f>
        <v>zero</v>
      </c>
      <c r="BC57" s="15" t="str">
        <f>IF(Table_8_UK!N57=0,"zero",RIGHT(Table_8_UK!N57,1))</f>
        <v>/</v>
      </c>
    </row>
    <row r="58" spans="3:55" x14ac:dyDescent="0.25">
      <c r="C58" s="14" t="str">
        <f>IF(Table_1_UK!H56=0,"zero",RIGHT(Table_1_UK!H56,1))</f>
        <v>5</v>
      </c>
      <c r="D58" s="32" t="str">
        <f>IF(Table_1_UK!I56=0,"zero",RIGHT(Table_1_UK!I56,1))</f>
        <v>4</v>
      </c>
      <c r="K58" s="14" t="str">
        <f>IF(Table_3_UK!H58=0,"zero",RIGHT(Table_3_UK!H58,1))</f>
        <v>8</v>
      </c>
      <c r="L58" s="15" t="str">
        <f>IF(Table_3_UK!I58=0,"zero",RIGHT(Table_3_UK!I58,1))</f>
        <v>7</v>
      </c>
      <c r="Q58" s="136" t="str">
        <f>IF(Table_5_UK!H58=0,"zero",RIGHT(Table_5_UK!H58,1))</f>
        <v>zero</v>
      </c>
      <c r="R58" s="137" t="str">
        <f>IF(Table_5_UK!I58=0,"zero",RIGHT(Table_5_UK!I58,1))</f>
        <v>zero</v>
      </c>
      <c r="S58" s="137" t="str">
        <f>IF(Table_5_UK!J58=0,"zero",RIGHT(Table_5_UK!J58,1))</f>
        <v>zero</v>
      </c>
      <c r="T58" s="137" t="str">
        <f>IF(Table_5_UK!K58=0,"zero",RIGHT(Table_5_UK!K58,1))</f>
        <v>zero</v>
      </c>
      <c r="U58" s="137" t="str">
        <f>IF(Table_5_UK!L58=0,"zero",RIGHT(Table_5_UK!L58,1))</f>
        <v>zero</v>
      </c>
      <c r="V58" s="137" t="str">
        <f>IF(Table_5_UK!M58=0,"zero",RIGHT(Table_5_UK!M58,1))</f>
        <v>zero</v>
      </c>
      <c r="W58" s="137" t="str">
        <f>IF(Table_5_UK!N58=0,"zero",RIGHT(Table_5_UK!N58,1))</f>
        <v>zero</v>
      </c>
      <c r="X58" s="137" t="str">
        <f>IF(Table_5_UK!O58=0,"zero",RIGHT(Table_5_UK!O58,1))</f>
        <v>zero</v>
      </c>
      <c r="Y58" s="137" t="str">
        <f>IF(Table_5_UK!P58=0,"zero",RIGHT(Table_5_UK!P58,1))</f>
        <v>zero</v>
      </c>
      <c r="Z58" s="137" t="str">
        <f>IF(Table_5_UK!Q58=0,"zero",RIGHT(Table_5_UK!Q58,1))</f>
        <v>zero</v>
      </c>
      <c r="AA58" s="137" t="str">
        <f>IF(Table_5_UK!R58=0,"zero",RIGHT(Table_5_UK!R58,1))</f>
        <v>zero</v>
      </c>
      <c r="AB58" s="137" t="str">
        <f>IF(Table_5_UK!S58=0,"zero",RIGHT(Table_5_UK!S58,1))</f>
        <v>zero</v>
      </c>
      <c r="AC58" s="137" t="str">
        <f>IF(Table_5_UK!T58=0,"zero",RIGHT(Table_5_UK!T58,1))</f>
        <v>zero</v>
      </c>
      <c r="AD58" s="137" t="str">
        <f>IF(Table_5_UK!U58=0,"zero",RIGHT(Table_5_UK!U58,1))</f>
        <v>zero</v>
      </c>
      <c r="AE58" s="137" t="str">
        <f>IF(Table_5_UK!V58=0,"zero",RIGHT(Table_5_UK!V58,1))</f>
        <v>zero</v>
      </c>
      <c r="AF58" s="137" t="str">
        <f>IF(Table_5_UK!W58=0,"zero",RIGHT(Table_5_UK!W58,1))</f>
        <v>zero</v>
      </c>
      <c r="AG58" s="137" t="str">
        <f>IF(Table_5_UK!X58=0,"zero",RIGHT(Table_5_UK!X58,1))</f>
        <v>zero</v>
      </c>
      <c r="AH58" s="137" t="str">
        <f>IF(Table_5_UK!Y58=0,"zero",RIGHT(Table_5_UK!Y58,1))</f>
        <v>zero</v>
      </c>
      <c r="AI58" s="137" t="str">
        <f>IF(Table_5_UK!Z58=0,"zero",RIGHT(Table_5_UK!Z58,1))</f>
        <v>zero</v>
      </c>
      <c r="AJ58" s="137" t="str">
        <f>IF(Table_5_UK!AA58=0,"zero",RIGHT(Table_5_UK!AA58,1))</f>
        <v>zero</v>
      </c>
      <c r="AK58" s="137" t="str">
        <f>IF(Table_5_UK!AB58=0,"zero",RIGHT(Table_5_UK!AB58,1))</f>
        <v>zero</v>
      </c>
      <c r="AL58" s="137" t="str">
        <f>IF(Table_5_UK!AC58=0,"zero",RIGHT(Table_5_UK!AC58,1))</f>
        <v>zero</v>
      </c>
      <c r="AM58" s="141" t="str">
        <f>IF(Table_5_UK!AD58=0,"zero",RIGHT(Table_5_UK!AD58,1))</f>
        <v>zero</v>
      </c>
      <c r="AN58" s="32" t="str">
        <f>IF(Table_6_UK!H59=0,"zero",RIGHT(Table_6_UK!H59,1))</f>
        <v>zero</v>
      </c>
      <c r="AO58" s="32" t="str">
        <f>IF(Table_6_UK!I59=0,"zero",RIGHT(Table_6_UK!I59,1))</f>
        <v>zero</v>
      </c>
      <c r="AP58" s="32" t="str">
        <f>IF(Table_6_UK!J59=0,"zero",RIGHT(Table_6_UK!J59,1))</f>
        <v>zero</v>
      </c>
      <c r="AQ58" s="15" t="str">
        <f>IF(Table_6_UK!K59=0,"zero",RIGHT(Table_6_UK!K59,1))</f>
        <v>zero</v>
      </c>
      <c r="AR58" s="147" t="str">
        <f>IF(Table_7_UK!H58=0,"zero",RIGHT(Table_7_UK!H58,1))</f>
        <v>8</v>
      </c>
      <c r="AW58" s="14" t="str">
        <f>IF(Table_8_UK!H58=0,"zero",RIGHT(Table_8_UK!H58,1))</f>
        <v>/</v>
      </c>
      <c r="AX58" s="32" t="str">
        <f>IF(Table_8_UK!I58=0,"zero",RIGHT(Table_8_UK!I58,1))</f>
        <v>/</v>
      </c>
      <c r="AY58" s="32" t="str">
        <f>IF(Table_8_UK!J58=0,"zero",RIGHT(Table_8_UK!J58,1))</f>
        <v>/</v>
      </c>
      <c r="AZ58" s="32" t="str">
        <f>IF(Table_8_UK!K58=0,"zero",RIGHT(Table_8_UK!K58,1))</f>
        <v>/</v>
      </c>
      <c r="BA58" s="32" t="str">
        <f>IF(Table_8_UK!L58=0,"zero",RIGHT(Table_8_UK!L58,1))</f>
        <v>0</v>
      </c>
      <c r="BB58" s="32" t="str">
        <f>IF(Table_8_UK!M58=0,"zero",RIGHT(Table_8_UK!M58,1))</f>
        <v>/</v>
      </c>
      <c r="BC58" s="15" t="str">
        <f>IF(Table_8_UK!N58=0,"zero",RIGHT(Table_8_UK!N58,1))</f>
        <v>/</v>
      </c>
    </row>
    <row r="59" spans="3:55" x14ac:dyDescent="0.25">
      <c r="K59" s="14" t="str">
        <f>IF(Table_3_UK!H59=0,"zero",RIGHT(Table_3_UK!H59,1))</f>
        <v>7</v>
      </c>
      <c r="L59" s="15" t="str">
        <f>IF(Table_3_UK!I59=0,"zero",RIGHT(Table_3_UK!I59,1))</f>
        <v>5</v>
      </c>
      <c r="Q59" s="136" t="str">
        <f>IF(Table_5_UK!H59=0,"zero",RIGHT(Table_5_UK!H59,1))</f>
        <v>zero</v>
      </c>
      <c r="R59" s="137" t="str">
        <f>IF(Table_5_UK!I59=0,"zero",RIGHT(Table_5_UK!I59,1))</f>
        <v>zero</v>
      </c>
      <c r="S59" s="137" t="str">
        <f>IF(Table_5_UK!J59=0,"zero",RIGHT(Table_5_UK!J59,1))</f>
        <v>zero</v>
      </c>
      <c r="T59" s="137" t="str">
        <f>IF(Table_5_UK!K59=0,"zero",RIGHT(Table_5_UK!K59,1))</f>
        <v>zero</v>
      </c>
      <c r="U59" s="137" t="str">
        <f>IF(Table_5_UK!L59=0,"zero",RIGHT(Table_5_UK!L59,1))</f>
        <v>zero</v>
      </c>
      <c r="V59" s="137" t="str">
        <f>IF(Table_5_UK!M59=0,"zero",RIGHT(Table_5_UK!M59,1))</f>
        <v>zero</v>
      </c>
      <c r="W59" s="137" t="str">
        <f>IF(Table_5_UK!N59=0,"zero",RIGHT(Table_5_UK!N59,1))</f>
        <v>zero</v>
      </c>
      <c r="X59" s="137" t="str">
        <f>IF(Table_5_UK!O59=0,"zero",RIGHT(Table_5_UK!O59,1))</f>
        <v>zero</v>
      </c>
      <c r="Y59" s="137" t="str">
        <f>IF(Table_5_UK!P59=0,"zero",RIGHT(Table_5_UK!P59,1))</f>
        <v>zero</v>
      </c>
      <c r="Z59" s="137" t="str">
        <f>IF(Table_5_UK!Q59=0,"zero",RIGHT(Table_5_UK!Q59,1))</f>
        <v>5</v>
      </c>
      <c r="AA59" s="137" t="str">
        <f>IF(Table_5_UK!R59=0,"zero",RIGHT(Table_5_UK!R59,1))</f>
        <v>zero</v>
      </c>
      <c r="AB59" s="137" t="str">
        <f>IF(Table_5_UK!S59=0,"zero",RIGHT(Table_5_UK!S59,1))</f>
        <v>3</v>
      </c>
      <c r="AC59" s="137" t="str">
        <f>IF(Table_5_UK!T59=0,"zero",RIGHT(Table_5_UK!T59,1))</f>
        <v>1</v>
      </c>
      <c r="AD59" s="137" t="str">
        <f>IF(Table_5_UK!U59=0,"zero",RIGHT(Table_5_UK!U59,1))</f>
        <v>zero</v>
      </c>
      <c r="AE59" s="137" t="str">
        <f>IF(Table_5_UK!V59=0,"zero",RIGHT(Table_5_UK!V59,1))</f>
        <v>7</v>
      </c>
      <c r="AF59" s="137" t="str">
        <f>IF(Table_5_UK!W59=0,"zero",RIGHT(Table_5_UK!W59,1))</f>
        <v>7</v>
      </c>
      <c r="AG59" s="137" t="str">
        <f>IF(Table_5_UK!X59=0,"zero",RIGHT(Table_5_UK!X59,1))</f>
        <v>zero</v>
      </c>
      <c r="AH59" s="137" t="str">
        <f>IF(Table_5_UK!Y59=0,"zero",RIGHT(Table_5_UK!Y59,1))</f>
        <v>zero</v>
      </c>
      <c r="AI59" s="137" t="str">
        <f>IF(Table_5_UK!Z59=0,"zero",RIGHT(Table_5_UK!Z59,1))</f>
        <v>zero</v>
      </c>
      <c r="AJ59" s="137" t="str">
        <f>IF(Table_5_UK!AA59=0,"zero",RIGHT(Table_5_UK!AA59,1))</f>
        <v>zero</v>
      </c>
      <c r="AK59" s="137" t="str">
        <f>IF(Table_5_UK!AB59=0,"zero",RIGHT(Table_5_UK!AB59,1))</f>
        <v>zero</v>
      </c>
      <c r="AL59" s="137" t="str">
        <f>IF(Table_5_UK!AC59=0,"zero",RIGHT(Table_5_UK!AC59,1))</f>
        <v>zero</v>
      </c>
      <c r="AM59" s="141" t="str">
        <f>IF(Table_5_UK!AD59=0,"zero",RIGHT(Table_5_UK!AD59,1))</f>
        <v>3</v>
      </c>
      <c r="AN59" s="32" t="str">
        <f>IF(Table_6_UK!H60=0,"zero",RIGHT(Table_6_UK!H60,1))</f>
        <v>zero</v>
      </c>
      <c r="AO59" s="32" t="str">
        <f>IF(Table_6_UK!I60=0,"zero",RIGHT(Table_6_UK!I60,1))</f>
        <v>zero</v>
      </c>
      <c r="AP59" s="32" t="str">
        <f>IF(Table_6_UK!J60=0,"zero",RIGHT(Table_6_UK!J60,1))</f>
        <v>zero</v>
      </c>
      <c r="AQ59" s="15" t="str">
        <f>IF(Table_6_UK!K60=0,"zero",RIGHT(Table_6_UK!K60,1))</f>
        <v>zero</v>
      </c>
      <c r="AR59" s="147" t="str">
        <f>IF(Table_7_UK!H59=0,"zero",RIGHT(Table_7_UK!H59,1))</f>
        <v>3</v>
      </c>
      <c r="AW59" s="14" t="str">
        <f>IF(Table_8_UK!H59=0,"zero",RIGHT(Table_8_UK!H59,1))</f>
        <v>/</v>
      </c>
      <c r="AX59" s="32" t="str">
        <f>IF(Table_8_UK!I59=0,"zero",RIGHT(Table_8_UK!I59,1))</f>
        <v>/</v>
      </c>
      <c r="AY59" s="32" t="str">
        <f>IF(Table_8_UK!J59=0,"zero",RIGHT(Table_8_UK!J59,1))</f>
        <v>/</v>
      </c>
      <c r="AZ59" s="32" t="str">
        <f>IF(Table_8_UK!K59=0,"zero",RIGHT(Table_8_UK!K59,1))</f>
        <v>/</v>
      </c>
      <c r="BA59" s="32" t="str">
        <f>IF(Table_8_UK!L59=0,"zero",RIGHT(Table_8_UK!L59,1))</f>
        <v>9</v>
      </c>
      <c r="BB59" s="32" t="str">
        <f>IF(Table_8_UK!M59=0,"zero",RIGHT(Table_8_UK!M59,1))</f>
        <v>/</v>
      </c>
      <c r="BC59" s="15" t="str">
        <f>IF(Table_8_UK!N59=0,"zero",RIGHT(Table_8_UK!N59,1))</f>
        <v>/</v>
      </c>
    </row>
    <row r="60" spans="3:55" x14ac:dyDescent="0.25">
      <c r="K60" s="14" t="str">
        <f>IF(Table_3_UK!H60=0,"zero",RIGHT(Table_3_UK!H60,1))</f>
        <v>zero</v>
      </c>
      <c r="L60" s="15" t="str">
        <f>IF(Table_3_UK!I60=0,"zero",RIGHT(Table_3_UK!I60,1))</f>
        <v>zero</v>
      </c>
      <c r="Q60" s="136" t="str">
        <f>IF(Table_5_UK!H60=0,"zero",RIGHT(Table_5_UK!H60,1))</f>
        <v>zero</v>
      </c>
      <c r="R60" s="137" t="str">
        <f>IF(Table_5_UK!I60=0,"zero",RIGHT(Table_5_UK!I60,1))</f>
        <v>zero</v>
      </c>
      <c r="S60" s="137" t="str">
        <f>IF(Table_5_UK!J60=0,"zero",RIGHT(Table_5_UK!J60,1))</f>
        <v>zero</v>
      </c>
      <c r="T60" s="137" t="str">
        <f>IF(Table_5_UK!K60=0,"zero",RIGHT(Table_5_UK!K60,1))</f>
        <v>zero</v>
      </c>
      <c r="U60" s="137" t="str">
        <f>IF(Table_5_UK!L60=0,"zero",RIGHT(Table_5_UK!L60,1))</f>
        <v>zero</v>
      </c>
      <c r="V60" s="137" t="str">
        <f>IF(Table_5_UK!M60=0,"zero",RIGHT(Table_5_UK!M60,1))</f>
        <v>zero</v>
      </c>
      <c r="W60" s="137" t="str">
        <f>IF(Table_5_UK!N60=0,"zero",RIGHT(Table_5_UK!N60,1))</f>
        <v>zero</v>
      </c>
      <c r="X60" s="137" t="str">
        <f>IF(Table_5_UK!O60=0,"zero",RIGHT(Table_5_UK!O60,1))</f>
        <v>zero</v>
      </c>
      <c r="Y60" s="137" t="str">
        <f>IF(Table_5_UK!P60=0,"zero",RIGHT(Table_5_UK!P60,1))</f>
        <v>zero</v>
      </c>
      <c r="Z60" s="137" t="str">
        <f>IF(Table_5_UK!Q60=0,"zero",RIGHT(Table_5_UK!Q60,1))</f>
        <v>zero</v>
      </c>
      <c r="AA60" s="137" t="str">
        <f>IF(Table_5_UK!R60=0,"zero",RIGHT(Table_5_UK!R60,1))</f>
        <v>zero</v>
      </c>
      <c r="AB60" s="137" t="str">
        <f>IF(Table_5_UK!S60=0,"zero",RIGHT(Table_5_UK!S60,1))</f>
        <v>zero</v>
      </c>
      <c r="AC60" s="137" t="str">
        <f>IF(Table_5_UK!T60=0,"zero",RIGHT(Table_5_UK!T60,1))</f>
        <v>zero</v>
      </c>
      <c r="AD60" s="137" t="str">
        <f>IF(Table_5_UK!U60=0,"zero",RIGHT(Table_5_UK!U60,1))</f>
        <v>zero</v>
      </c>
      <c r="AE60" s="137" t="str">
        <f>IF(Table_5_UK!V60=0,"zero",RIGHT(Table_5_UK!V60,1))</f>
        <v>zero</v>
      </c>
      <c r="AF60" s="137" t="str">
        <f>IF(Table_5_UK!W60=0,"zero",RIGHT(Table_5_UK!W60,1))</f>
        <v>zero</v>
      </c>
      <c r="AG60" s="137" t="str">
        <f>IF(Table_5_UK!X60=0,"zero",RIGHT(Table_5_UK!X60,1))</f>
        <v>zero</v>
      </c>
      <c r="AH60" s="137" t="str">
        <f>IF(Table_5_UK!Y60=0,"zero",RIGHT(Table_5_UK!Y60,1))</f>
        <v>zero</v>
      </c>
      <c r="AI60" s="137" t="str">
        <f>IF(Table_5_UK!Z60=0,"zero",RIGHT(Table_5_UK!Z60,1))</f>
        <v>zero</v>
      </c>
      <c r="AJ60" s="137" t="str">
        <f>IF(Table_5_UK!AA60=0,"zero",RIGHT(Table_5_UK!AA60,1))</f>
        <v>zero</v>
      </c>
      <c r="AK60" s="137" t="str">
        <f>IF(Table_5_UK!AB60=0,"zero",RIGHT(Table_5_UK!AB60,1))</f>
        <v>zero</v>
      </c>
      <c r="AL60" s="137" t="str">
        <f>IF(Table_5_UK!AC60=0,"zero",RIGHT(Table_5_UK!AC60,1))</f>
        <v>zero</v>
      </c>
      <c r="AM60" s="141" t="str">
        <f>IF(Table_5_UK!AD60=0,"zero",RIGHT(Table_5_UK!AD60,1))</f>
        <v>zero</v>
      </c>
      <c r="AN60" s="32" t="str">
        <f>IF(Table_6_UK!H61=0,"zero",RIGHT(Table_6_UK!H61,1))</f>
        <v>/</v>
      </c>
      <c r="AO60" s="32" t="str">
        <f>IF(Table_6_UK!I61=0,"zero",RIGHT(Table_6_UK!I61,1))</f>
        <v>/</v>
      </c>
      <c r="AP60" s="32" t="str">
        <f>IF(Table_6_UK!J61=0,"zero",RIGHT(Table_6_UK!J61,1))</f>
        <v>/</v>
      </c>
      <c r="AQ60" s="15" t="str">
        <f>IF(Table_6_UK!K61=0,"zero",RIGHT(Table_6_UK!K61,1))</f>
        <v>1</v>
      </c>
      <c r="AR60" s="147" t="str">
        <f>IF(Table_7_UK!H60=0,"zero",RIGHT(Table_7_UK!H60,1))</f>
        <v>3</v>
      </c>
      <c r="AW60" s="14" t="str">
        <f>IF(Table_8_UK!H60=0,"zero",RIGHT(Table_8_UK!H60,1))</f>
        <v>1</v>
      </c>
      <c r="AX60" s="32" t="str">
        <f>IF(Table_8_UK!I60=0,"zero",RIGHT(Table_8_UK!I60,1))</f>
        <v>7</v>
      </c>
      <c r="AY60" s="32" t="str">
        <f>IF(Table_8_UK!J60=0,"zero",RIGHT(Table_8_UK!J60,1))</f>
        <v>8</v>
      </c>
      <c r="AZ60" s="32" t="str">
        <f>IF(Table_8_UK!K60=0,"zero",RIGHT(Table_8_UK!K60,1))</f>
        <v>/</v>
      </c>
      <c r="BA60" s="32" t="str">
        <f>IF(Table_8_UK!L60=0,"zero",RIGHT(Table_8_UK!L60,1))</f>
        <v>5</v>
      </c>
      <c r="BB60" s="32" t="str">
        <f>IF(Table_8_UK!M60=0,"zero",RIGHT(Table_8_UK!M60,1))</f>
        <v>zero</v>
      </c>
      <c r="BC60" s="15" t="str">
        <f>IF(Table_8_UK!N60=0,"zero",RIGHT(Table_8_UK!N60,1))</f>
        <v>/</v>
      </c>
    </row>
    <row r="61" spans="3:55" x14ac:dyDescent="0.25">
      <c r="K61" s="14" t="str">
        <f>IF(Table_3_UK!H61=0,"zero",RIGHT(Table_3_UK!H61,1))</f>
        <v>zero</v>
      </c>
      <c r="L61" s="15" t="str">
        <f>IF(Table_3_UK!I61=0,"zero",RIGHT(Table_3_UK!I61,1))</f>
        <v>zero</v>
      </c>
      <c r="Q61" s="136" t="str">
        <f>IF(Table_5_UK!H61=0,"zero",RIGHT(Table_5_UK!H61,1))</f>
        <v>2</v>
      </c>
      <c r="R61" s="137" t="str">
        <f>IF(Table_5_UK!I61=0,"zero",RIGHT(Table_5_UK!I61,1))</f>
        <v>7</v>
      </c>
      <c r="S61" s="137" t="str">
        <f>IF(Table_5_UK!J61=0,"zero",RIGHT(Table_5_UK!J61,1))</f>
        <v>3</v>
      </c>
      <c r="T61" s="137" t="str">
        <f>IF(Table_5_UK!K61=0,"zero",RIGHT(Table_5_UK!K61,1))</f>
        <v>1</v>
      </c>
      <c r="U61" s="137" t="str">
        <f>IF(Table_5_UK!L61=0,"zero",RIGHT(Table_5_UK!L61,1))</f>
        <v>1</v>
      </c>
      <c r="V61" s="137" t="str">
        <f>IF(Table_5_UK!M61=0,"zero",RIGHT(Table_5_UK!M61,1))</f>
        <v>7</v>
      </c>
      <c r="W61" s="137" t="str">
        <f>IF(Table_5_UK!N61=0,"zero",RIGHT(Table_5_UK!N61,1))</f>
        <v>1</v>
      </c>
      <c r="X61" s="137" t="str">
        <f>IF(Table_5_UK!O61=0,"zero",RIGHT(Table_5_UK!O61,1))</f>
        <v>9</v>
      </c>
      <c r="Y61" s="137" t="str">
        <f>IF(Table_5_UK!P61=0,"zero",RIGHT(Table_5_UK!P61,1))</f>
        <v>1</v>
      </c>
      <c r="Z61" s="137" t="str">
        <f>IF(Table_5_UK!Q61=0,"zero",RIGHT(Table_5_UK!Q61,1))</f>
        <v>3</v>
      </c>
      <c r="AA61" s="137" t="str">
        <f>IF(Table_5_UK!R61=0,"zero",RIGHT(Table_5_UK!R61,1))</f>
        <v>3</v>
      </c>
      <c r="AB61" s="137" t="str">
        <f>IF(Table_5_UK!S61=0,"zero",RIGHT(Table_5_UK!S61,1))</f>
        <v>5</v>
      </c>
      <c r="AC61" s="137" t="str">
        <f>IF(Table_5_UK!T61=0,"zero",RIGHT(Table_5_UK!T61,1))</f>
        <v>1</v>
      </c>
      <c r="AD61" s="137" t="str">
        <f>IF(Table_5_UK!U61=0,"zero",RIGHT(Table_5_UK!U61,1))</f>
        <v>5</v>
      </c>
      <c r="AE61" s="137" t="str">
        <f>IF(Table_5_UK!V61=0,"zero",RIGHT(Table_5_UK!V61,1))</f>
        <v>8</v>
      </c>
      <c r="AF61" s="137" t="str">
        <f>IF(Table_5_UK!W61=0,"zero",RIGHT(Table_5_UK!W61,1))</f>
        <v>1</v>
      </c>
      <c r="AG61" s="137" t="str">
        <f>IF(Table_5_UK!X61=0,"zero",RIGHT(Table_5_UK!X61,1))</f>
        <v>9</v>
      </c>
      <c r="AH61" s="137" t="str">
        <f>IF(Table_5_UK!Y61=0,"zero",RIGHT(Table_5_UK!Y61,1))</f>
        <v>3</v>
      </c>
      <c r="AI61" s="137" t="str">
        <f>IF(Table_5_UK!Z61=0,"zero",RIGHT(Table_5_UK!Z61,1))</f>
        <v>4</v>
      </c>
      <c r="AJ61" s="137" t="str">
        <f>IF(Table_5_UK!AA61=0,"zero",RIGHT(Table_5_UK!AA61,1))</f>
        <v>8</v>
      </c>
      <c r="AK61" s="137" t="str">
        <f>IF(Table_5_UK!AB61=0,"zero",RIGHT(Table_5_UK!AB61,1))</f>
        <v>9</v>
      </c>
      <c r="AL61" s="137" t="str">
        <f>IF(Table_5_UK!AC61=0,"zero",RIGHT(Table_5_UK!AC61,1))</f>
        <v>5</v>
      </c>
      <c r="AM61" s="141" t="str">
        <f>IF(Table_5_UK!AD61=0,"zero",RIGHT(Table_5_UK!AD61,1))</f>
        <v>5</v>
      </c>
      <c r="AN61" s="32" t="str">
        <f>IF(Table_6_UK!H62=0,"zero",RIGHT(Table_6_UK!H62,1))</f>
        <v>zero</v>
      </c>
      <c r="AO61" s="32" t="str">
        <f>IF(Table_6_UK!I62=0,"zero",RIGHT(Table_6_UK!I62,1))</f>
        <v>zero</v>
      </c>
      <c r="AP61" s="32" t="str">
        <f>IF(Table_6_UK!J62=0,"zero",RIGHT(Table_6_UK!J62,1))</f>
        <v>zero</v>
      </c>
      <c r="AQ61" s="15" t="str">
        <f>IF(Table_6_UK!K62=0,"zero",RIGHT(Table_6_UK!K62,1))</f>
        <v>zero</v>
      </c>
      <c r="AR61" s="147" t="str">
        <f>IF(Table_7_UK!H61=0,"zero",RIGHT(Table_7_UK!H61,1))</f>
        <v>4</v>
      </c>
      <c r="AW61" s="14" t="str">
        <f>IF(Table_8_UK!H61=0,"zero",RIGHT(Table_8_UK!H61,1))</f>
        <v>2</v>
      </c>
      <c r="AX61" s="32" t="str">
        <f>IF(Table_8_UK!I61=0,"zero",RIGHT(Table_8_UK!I61,1))</f>
        <v>5</v>
      </c>
      <c r="AY61" s="32" t="str">
        <f>IF(Table_8_UK!J61=0,"zero",RIGHT(Table_8_UK!J61,1))</f>
        <v>7</v>
      </c>
      <c r="AZ61" s="32" t="str">
        <f>IF(Table_8_UK!K61=0,"zero",RIGHT(Table_8_UK!K61,1))</f>
        <v>/</v>
      </c>
      <c r="BA61" s="32" t="str">
        <f>IF(Table_8_UK!L61=0,"zero",RIGHT(Table_8_UK!L61,1))</f>
        <v>2</v>
      </c>
      <c r="BB61" s="32" t="str">
        <f>IF(Table_8_UK!M61=0,"zero",RIGHT(Table_8_UK!M61,1))</f>
        <v>8</v>
      </c>
      <c r="BC61" s="15" t="str">
        <f>IF(Table_8_UK!N61=0,"zero",RIGHT(Table_8_UK!N61,1))</f>
        <v>/</v>
      </c>
    </row>
    <row r="62" spans="3:55" x14ac:dyDescent="0.25">
      <c r="K62" s="14" t="str">
        <f>IF(Table_3_UK!H62=0,"zero",RIGHT(Table_3_UK!H62,1))</f>
        <v>zero</v>
      </c>
      <c r="L62" s="15" t="str">
        <f>IF(Table_3_UK!I62=0,"zero",RIGHT(Table_3_UK!I62,1))</f>
        <v>zero</v>
      </c>
      <c r="Q62" s="136" t="str">
        <f>IF(Table_5_UK!H62=0,"zero",RIGHT(Table_5_UK!H62,1))</f>
        <v>zero</v>
      </c>
      <c r="R62" s="137" t="str">
        <f>IF(Table_5_UK!I62=0,"zero",RIGHT(Table_5_UK!I62,1))</f>
        <v>zero</v>
      </c>
      <c r="S62" s="137" t="str">
        <f>IF(Table_5_UK!J62=0,"zero",RIGHT(Table_5_UK!J62,1))</f>
        <v>zero</v>
      </c>
      <c r="T62" s="137" t="str">
        <f>IF(Table_5_UK!K62=0,"zero",RIGHT(Table_5_UK!K62,1))</f>
        <v>zero</v>
      </c>
      <c r="U62" s="137" t="str">
        <f>IF(Table_5_UK!L62=0,"zero",RIGHT(Table_5_UK!L62,1))</f>
        <v>zero</v>
      </c>
      <c r="V62" s="137" t="str">
        <f>IF(Table_5_UK!M62=0,"zero",RIGHT(Table_5_UK!M62,1))</f>
        <v>zero</v>
      </c>
      <c r="W62" s="137" t="str">
        <f>IF(Table_5_UK!N62=0,"zero",RIGHT(Table_5_UK!N62,1))</f>
        <v>zero</v>
      </c>
      <c r="X62" s="137" t="str">
        <f>IF(Table_5_UK!O62=0,"zero",RIGHT(Table_5_UK!O62,1))</f>
        <v>zero</v>
      </c>
      <c r="Y62" s="137" t="str">
        <f>IF(Table_5_UK!P62=0,"zero",RIGHT(Table_5_UK!P62,1))</f>
        <v>zero</v>
      </c>
      <c r="Z62" s="137" t="str">
        <f>IF(Table_5_UK!Q62=0,"zero",RIGHT(Table_5_UK!Q62,1))</f>
        <v>zero</v>
      </c>
      <c r="AA62" s="137" t="str">
        <f>IF(Table_5_UK!R62=0,"zero",RIGHT(Table_5_UK!R62,1))</f>
        <v>zero</v>
      </c>
      <c r="AB62" s="137" t="str">
        <f>IF(Table_5_UK!S62=0,"zero",RIGHT(Table_5_UK!S62,1))</f>
        <v>zero</v>
      </c>
      <c r="AC62" s="137" t="str">
        <f>IF(Table_5_UK!T62=0,"zero",RIGHT(Table_5_UK!T62,1))</f>
        <v>zero</v>
      </c>
      <c r="AD62" s="137" t="str">
        <f>IF(Table_5_UK!U62=0,"zero",RIGHT(Table_5_UK!U62,1))</f>
        <v>zero</v>
      </c>
      <c r="AE62" s="137" t="str">
        <f>IF(Table_5_UK!V62=0,"zero",RIGHT(Table_5_UK!V62,1))</f>
        <v>zero</v>
      </c>
      <c r="AF62" s="137" t="str">
        <f>IF(Table_5_UK!W62=0,"zero",RIGHT(Table_5_UK!W62,1))</f>
        <v>zero</v>
      </c>
      <c r="AG62" s="137" t="str">
        <f>IF(Table_5_UK!X62=0,"zero",RIGHT(Table_5_UK!X62,1))</f>
        <v>zero</v>
      </c>
      <c r="AH62" s="137" t="str">
        <f>IF(Table_5_UK!Y62=0,"zero",RIGHT(Table_5_UK!Y62,1))</f>
        <v>zero</v>
      </c>
      <c r="AI62" s="137" t="str">
        <f>IF(Table_5_UK!Z62=0,"zero",RIGHT(Table_5_UK!Z62,1))</f>
        <v>zero</v>
      </c>
      <c r="AJ62" s="137" t="str">
        <f>IF(Table_5_UK!AA62=0,"zero",RIGHT(Table_5_UK!AA62,1))</f>
        <v>zero</v>
      </c>
      <c r="AK62" s="137" t="str">
        <f>IF(Table_5_UK!AB62=0,"zero",RIGHT(Table_5_UK!AB62,1))</f>
        <v>zero</v>
      </c>
      <c r="AL62" s="137" t="str">
        <f>IF(Table_5_UK!AC62=0,"zero",RIGHT(Table_5_UK!AC62,1))</f>
        <v>zero</v>
      </c>
      <c r="AM62" s="141" t="str">
        <f>IF(Table_5_UK!AD62=0,"zero",RIGHT(Table_5_UK!AD62,1))</f>
        <v>zero</v>
      </c>
      <c r="AN62" s="32" t="str">
        <f>IF(Table_6_UK!H63=0,"zero",RIGHT(Table_6_UK!H63,1))</f>
        <v>/</v>
      </c>
      <c r="AO62" s="32" t="str">
        <f>IF(Table_6_UK!I63=0,"zero",RIGHT(Table_6_UK!I63,1))</f>
        <v>/</v>
      </c>
      <c r="AP62" s="32" t="str">
        <f>IF(Table_6_UK!J63=0,"zero",RIGHT(Table_6_UK!J63,1))</f>
        <v>/</v>
      </c>
      <c r="AQ62" s="15" t="str">
        <f>IF(Table_6_UK!K63=0,"zero",RIGHT(Table_6_UK!K63,1))</f>
        <v>4</v>
      </c>
      <c r="AR62" s="147" t="str">
        <f>IF(Table_7_UK!H62=0,"zero",RIGHT(Table_7_UK!H62,1))</f>
        <v>zero</v>
      </c>
      <c r="AW62" s="14" t="str">
        <f>IF(Table_8_UK!H62=0,"zero",RIGHT(Table_8_UK!H62,1))</f>
        <v>2</v>
      </c>
      <c r="AX62" s="32" t="str">
        <f>IF(Table_8_UK!I62=0,"zero",RIGHT(Table_8_UK!I62,1))</f>
        <v>7</v>
      </c>
      <c r="AY62" s="32" t="str">
        <f>IF(Table_8_UK!J62=0,"zero",RIGHT(Table_8_UK!J62,1))</f>
        <v>9</v>
      </c>
      <c r="AZ62" s="32" t="str">
        <f>IF(Table_8_UK!K62=0,"zero",RIGHT(Table_8_UK!K62,1))</f>
        <v>/</v>
      </c>
      <c r="BA62" s="32" t="str">
        <f>IF(Table_8_UK!L62=0,"zero",RIGHT(Table_8_UK!L62,1))</f>
        <v>6</v>
      </c>
      <c r="BB62" s="32" t="str">
        <f>IF(Table_8_UK!M62=0,"zero",RIGHT(Table_8_UK!M62,1))</f>
        <v>1</v>
      </c>
      <c r="BC62" s="15" t="str">
        <f>IF(Table_8_UK!N62=0,"zero",RIGHT(Table_8_UK!N62,1))</f>
        <v>/</v>
      </c>
    </row>
    <row r="63" spans="3:55" x14ac:dyDescent="0.25">
      <c r="K63" s="155" t="str">
        <f>IF(Table_3_UK!H63=0,"zero",RIGHT(Table_3_UK!H63,1))</f>
        <v>7</v>
      </c>
      <c r="L63" s="156" t="str">
        <f>IF(Table_3_UK!I63=0,"zero",RIGHT(Table_3_UK!I63,1))</f>
        <v>5</v>
      </c>
      <c r="Q63" s="136" t="str">
        <f>IF(Table_5_UK!H63=0,"zero",RIGHT(Table_5_UK!H63,1))</f>
        <v>zero</v>
      </c>
      <c r="R63" s="137" t="str">
        <f>IF(Table_5_UK!I63=0,"zero",RIGHT(Table_5_UK!I63,1))</f>
        <v>zero</v>
      </c>
      <c r="S63" s="137" t="str">
        <f>IF(Table_5_UK!J63=0,"zero",RIGHT(Table_5_UK!J63,1))</f>
        <v>zero</v>
      </c>
      <c r="T63" s="137" t="str">
        <f>IF(Table_5_UK!K63=0,"zero",RIGHT(Table_5_UK!K63,1))</f>
        <v>zero</v>
      </c>
      <c r="U63" s="137" t="str">
        <f>IF(Table_5_UK!L63=0,"zero",RIGHT(Table_5_UK!L63,1))</f>
        <v>zero</v>
      </c>
      <c r="V63" s="137" t="str">
        <f>IF(Table_5_UK!M63=0,"zero",RIGHT(Table_5_UK!M63,1))</f>
        <v>zero</v>
      </c>
      <c r="W63" s="137" t="str">
        <f>IF(Table_5_UK!N63=0,"zero",RIGHT(Table_5_UK!N63,1))</f>
        <v>zero</v>
      </c>
      <c r="X63" s="137" t="str">
        <f>IF(Table_5_UK!O63=0,"zero",RIGHT(Table_5_UK!O63,1))</f>
        <v>zero</v>
      </c>
      <c r="Y63" s="137" t="str">
        <f>IF(Table_5_UK!P63=0,"zero",RIGHT(Table_5_UK!P63,1))</f>
        <v>zero</v>
      </c>
      <c r="Z63" s="137" t="str">
        <f>IF(Table_5_UK!Q63=0,"zero",RIGHT(Table_5_UK!Q63,1))</f>
        <v>zero</v>
      </c>
      <c r="AA63" s="137" t="str">
        <f>IF(Table_5_UK!R63=0,"zero",RIGHT(Table_5_UK!R63,1))</f>
        <v>zero</v>
      </c>
      <c r="AB63" s="137" t="str">
        <f>IF(Table_5_UK!S63=0,"zero",RIGHT(Table_5_UK!S63,1))</f>
        <v>zero</v>
      </c>
      <c r="AC63" s="137" t="str">
        <f>IF(Table_5_UK!T63=0,"zero",RIGHT(Table_5_UK!T63,1))</f>
        <v>zero</v>
      </c>
      <c r="AD63" s="137" t="str">
        <f>IF(Table_5_UK!U63=0,"zero",RIGHT(Table_5_UK!U63,1))</f>
        <v>zero</v>
      </c>
      <c r="AE63" s="137" t="str">
        <f>IF(Table_5_UK!V63=0,"zero",RIGHT(Table_5_UK!V63,1))</f>
        <v>zero</v>
      </c>
      <c r="AF63" s="137" t="str">
        <f>IF(Table_5_UK!W63=0,"zero",RIGHT(Table_5_UK!W63,1))</f>
        <v>zero</v>
      </c>
      <c r="AG63" s="137" t="str">
        <f>IF(Table_5_UK!X63=0,"zero",RIGHT(Table_5_UK!X63,1))</f>
        <v>zero</v>
      </c>
      <c r="AH63" s="137" t="str">
        <f>IF(Table_5_UK!Y63=0,"zero",RIGHT(Table_5_UK!Y63,1))</f>
        <v>zero</v>
      </c>
      <c r="AI63" s="137" t="str">
        <f>IF(Table_5_UK!Z63=0,"zero",RIGHT(Table_5_UK!Z63,1))</f>
        <v>zero</v>
      </c>
      <c r="AJ63" s="137" t="str">
        <f>IF(Table_5_UK!AA63=0,"zero",RIGHT(Table_5_UK!AA63,1))</f>
        <v>zero</v>
      </c>
      <c r="AK63" s="137" t="str">
        <f>IF(Table_5_UK!AB63=0,"zero",RIGHT(Table_5_UK!AB63,1))</f>
        <v>zero</v>
      </c>
      <c r="AL63" s="137" t="str">
        <f>IF(Table_5_UK!AC63=0,"zero",RIGHT(Table_5_UK!AC63,1))</f>
        <v>zero</v>
      </c>
      <c r="AM63" s="141" t="str">
        <f>IF(Table_5_UK!AD63=0,"zero",RIGHT(Table_5_UK!AD63,1))</f>
        <v>zero</v>
      </c>
      <c r="AN63" s="32" t="str">
        <f>IF(Table_6_UK!H64=0,"zero",RIGHT(Table_6_UK!H64,1))</f>
        <v>zero</v>
      </c>
      <c r="AO63" s="32" t="str">
        <f>IF(Table_6_UK!I64=0,"zero",RIGHT(Table_6_UK!I64,1))</f>
        <v>zero</v>
      </c>
      <c r="AP63" s="32" t="str">
        <f>IF(Table_6_UK!J64=0,"zero",RIGHT(Table_6_UK!J64,1))</f>
        <v>zero</v>
      </c>
      <c r="AQ63" s="15" t="str">
        <f>IF(Table_6_UK!K64=0,"zero",RIGHT(Table_6_UK!K64,1))</f>
        <v>zero</v>
      </c>
      <c r="AR63" s="150" t="str">
        <f>IF(Table_7_UK!H63=0,"zero",RIGHT(Table_7_UK!H63,1))</f>
        <v>5</v>
      </c>
      <c r="AW63" s="14" t="str">
        <f>IF(Table_8_UK!H63=0,"zero",RIGHT(Table_8_UK!H63,1))</f>
        <v>zero</v>
      </c>
      <c r="AX63" s="32" t="str">
        <f>IF(Table_8_UK!I63=0,"zero",RIGHT(Table_8_UK!I63,1))</f>
        <v>zero</v>
      </c>
      <c r="AY63" s="32" t="str">
        <f>IF(Table_8_UK!J63=0,"zero",RIGHT(Table_8_UK!J63,1))</f>
        <v>zero</v>
      </c>
      <c r="AZ63" s="32" t="str">
        <f>IF(Table_8_UK!K63=0,"zero",RIGHT(Table_8_UK!K63,1))</f>
        <v>zero</v>
      </c>
      <c r="BA63" s="32" t="str">
        <f>IF(Table_8_UK!L63=0,"zero",RIGHT(Table_8_UK!L63,1))</f>
        <v>zero</v>
      </c>
      <c r="BB63" s="32" t="str">
        <f>IF(Table_8_UK!M63=0,"zero",RIGHT(Table_8_UK!M63,1))</f>
        <v>zero</v>
      </c>
      <c r="BC63" s="15" t="str">
        <f>IF(Table_8_UK!N63=0,"zero",RIGHT(Table_8_UK!N63,1))</f>
        <v>zero</v>
      </c>
    </row>
    <row r="64" spans="3:55" x14ac:dyDescent="0.25">
      <c r="Q64" s="136" t="str">
        <f>IF(Table_5_UK!H64=0,"zero",RIGHT(Table_5_UK!H64,1))</f>
        <v>zero</v>
      </c>
      <c r="R64" s="137" t="str">
        <f>IF(Table_5_UK!I64=0,"zero",RIGHT(Table_5_UK!I64,1))</f>
        <v>zero</v>
      </c>
      <c r="S64" s="137" t="str">
        <f>IF(Table_5_UK!J64=0,"zero",RIGHT(Table_5_UK!J64,1))</f>
        <v>zero</v>
      </c>
      <c r="T64" s="137" t="str">
        <f>IF(Table_5_UK!K64=0,"zero",RIGHT(Table_5_UK!K64,1))</f>
        <v>zero</v>
      </c>
      <c r="U64" s="137" t="str">
        <f>IF(Table_5_UK!L64=0,"zero",RIGHT(Table_5_UK!L64,1))</f>
        <v>zero</v>
      </c>
      <c r="V64" s="137" t="str">
        <f>IF(Table_5_UK!M64=0,"zero",RIGHT(Table_5_UK!M64,1))</f>
        <v>zero</v>
      </c>
      <c r="W64" s="137" t="str">
        <f>IF(Table_5_UK!N64=0,"zero",RIGHT(Table_5_UK!N64,1))</f>
        <v>zero</v>
      </c>
      <c r="X64" s="137" t="str">
        <f>IF(Table_5_UK!O64=0,"zero",RIGHT(Table_5_UK!O64,1))</f>
        <v>zero</v>
      </c>
      <c r="Y64" s="137" t="str">
        <f>IF(Table_5_UK!P64=0,"zero",RIGHT(Table_5_UK!P64,1))</f>
        <v>zero</v>
      </c>
      <c r="Z64" s="137" t="str">
        <f>IF(Table_5_UK!Q64=0,"zero",RIGHT(Table_5_UK!Q64,1))</f>
        <v>zero</v>
      </c>
      <c r="AA64" s="137" t="str">
        <f>IF(Table_5_UK!R64=0,"zero",RIGHT(Table_5_UK!R64,1))</f>
        <v>zero</v>
      </c>
      <c r="AB64" s="137" t="str">
        <f>IF(Table_5_UK!S64=0,"zero",RIGHT(Table_5_UK!S64,1))</f>
        <v>zero</v>
      </c>
      <c r="AC64" s="137" t="str">
        <f>IF(Table_5_UK!T64=0,"zero",RIGHT(Table_5_UK!T64,1))</f>
        <v>zero</v>
      </c>
      <c r="AD64" s="137" t="str">
        <f>IF(Table_5_UK!U64=0,"zero",RIGHT(Table_5_UK!U64,1))</f>
        <v>zero</v>
      </c>
      <c r="AE64" s="137" t="str">
        <f>IF(Table_5_UK!V64=0,"zero",RIGHT(Table_5_UK!V64,1))</f>
        <v>zero</v>
      </c>
      <c r="AF64" s="137" t="str">
        <f>IF(Table_5_UK!W64=0,"zero",RIGHT(Table_5_UK!W64,1))</f>
        <v>zero</v>
      </c>
      <c r="AG64" s="137" t="str">
        <f>IF(Table_5_UK!X64=0,"zero",RIGHT(Table_5_UK!X64,1))</f>
        <v>zero</v>
      </c>
      <c r="AH64" s="137" t="str">
        <f>IF(Table_5_UK!Y64=0,"zero",RIGHT(Table_5_UK!Y64,1))</f>
        <v>zero</v>
      </c>
      <c r="AI64" s="137" t="str">
        <f>IF(Table_5_UK!Z64=0,"zero",RIGHT(Table_5_UK!Z64,1))</f>
        <v>zero</v>
      </c>
      <c r="AJ64" s="137" t="str">
        <f>IF(Table_5_UK!AA64=0,"zero",RIGHT(Table_5_UK!AA64,1))</f>
        <v>zero</v>
      </c>
      <c r="AK64" s="137" t="str">
        <f>IF(Table_5_UK!AB64=0,"zero",RIGHT(Table_5_UK!AB64,1))</f>
        <v>zero</v>
      </c>
      <c r="AL64" s="137" t="str">
        <f>IF(Table_5_UK!AC64=0,"zero",RIGHT(Table_5_UK!AC64,1))</f>
        <v>zero</v>
      </c>
      <c r="AM64" s="141" t="str">
        <f>IF(Table_5_UK!AD64=0,"zero",RIGHT(Table_5_UK!AD64,1))</f>
        <v>zero</v>
      </c>
      <c r="AN64" s="32" t="str">
        <f>IF(Table_6_UK!H65=0,"zero",RIGHT(Table_6_UK!H65,1))</f>
        <v>/</v>
      </c>
      <c r="AO64" s="32" t="str">
        <f>IF(Table_6_UK!I65=0,"zero",RIGHT(Table_6_UK!I65,1))</f>
        <v>/</v>
      </c>
      <c r="AP64" s="32" t="str">
        <f>IF(Table_6_UK!J65=0,"zero",RIGHT(Table_6_UK!J65,1))</f>
        <v>/</v>
      </c>
      <c r="AQ64" s="15" t="str">
        <f>IF(Table_6_UK!K65=0,"zero",RIGHT(Table_6_UK!K65,1))</f>
        <v>9</v>
      </c>
      <c r="AW64" s="14" t="str">
        <f>IF(Table_8_UK!H64=0,"zero",RIGHT(Table_8_UK!H64,1))</f>
        <v>zero</v>
      </c>
      <c r="AX64" s="32" t="str">
        <f>IF(Table_8_UK!I64=0,"zero",RIGHT(Table_8_UK!I64,1))</f>
        <v>zero</v>
      </c>
      <c r="AY64" s="32" t="str">
        <f>IF(Table_8_UK!J64=0,"zero",RIGHT(Table_8_UK!J64,1))</f>
        <v>zero</v>
      </c>
      <c r="AZ64" s="32" t="str">
        <f>IF(Table_8_UK!K64=0,"zero",RIGHT(Table_8_UK!K64,1))</f>
        <v>zero</v>
      </c>
      <c r="BA64" s="32" t="str">
        <f>IF(Table_8_UK!L64=0,"zero",RIGHT(Table_8_UK!L64,1))</f>
        <v>zero</v>
      </c>
      <c r="BB64" s="32" t="str">
        <f>IF(Table_8_UK!M64=0,"zero",RIGHT(Table_8_UK!M64,1))</f>
        <v>zero</v>
      </c>
      <c r="BC64" s="15" t="str">
        <f>IF(Table_8_UK!N64=0,"zero",RIGHT(Table_8_UK!N64,1))</f>
        <v>zero</v>
      </c>
    </row>
    <row r="65" spans="17:55" x14ac:dyDescent="0.25">
      <c r="Q65" s="152" t="str">
        <f>IF(Table_5_UK!H65=0,"zero",RIGHT(Table_5_UK!H65,1))</f>
        <v>6</v>
      </c>
      <c r="R65" s="153" t="str">
        <f>IF(Table_5_UK!I65=0,"zero",RIGHT(Table_5_UK!I65,1))</f>
        <v>8</v>
      </c>
      <c r="S65" s="153" t="str">
        <f>IF(Table_5_UK!J65=0,"zero",RIGHT(Table_5_UK!J65,1))</f>
        <v>6</v>
      </c>
      <c r="T65" s="153" t="str">
        <f>IF(Table_5_UK!K65=0,"zero",RIGHT(Table_5_UK!K65,1))</f>
        <v>3</v>
      </c>
      <c r="U65" s="153" t="str">
        <f>IF(Table_5_UK!L65=0,"zero",RIGHT(Table_5_UK!L65,1))</f>
        <v>zero</v>
      </c>
      <c r="V65" s="153" t="str">
        <f>IF(Table_5_UK!M65=0,"zero",RIGHT(Table_5_UK!M65,1))</f>
        <v>zero</v>
      </c>
      <c r="W65" s="153" t="str">
        <f>IF(Table_5_UK!N65=0,"zero",RIGHT(Table_5_UK!N65,1))</f>
        <v>6</v>
      </c>
      <c r="X65" s="153" t="str">
        <f>IF(Table_5_UK!O65=0,"zero",RIGHT(Table_5_UK!O65,1))</f>
        <v>zero</v>
      </c>
      <c r="Y65" s="153" t="str">
        <f>IF(Table_5_UK!P65=0,"zero",RIGHT(Table_5_UK!P65,1))</f>
        <v>9</v>
      </c>
      <c r="Z65" s="153" t="str">
        <f>IF(Table_5_UK!Q65=0,"zero",RIGHT(Table_5_UK!Q65,1))</f>
        <v>8</v>
      </c>
      <c r="AA65" s="153" t="str">
        <f>IF(Table_5_UK!R65=0,"zero",RIGHT(Table_5_UK!R65,1))</f>
        <v>zero</v>
      </c>
      <c r="AB65" s="153" t="str">
        <f>IF(Table_5_UK!S65=0,"zero",RIGHT(Table_5_UK!S65,1))</f>
        <v>4</v>
      </c>
      <c r="AC65" s="153" t="str">
        <f>IF(Table_5_UK!T65=0,"zero",RIGHT(Table_5_UK!T65,1))</f>
        <v>zero</v>
      </c>
      <c r="AD65" s="153" t="str">
        <f>IF(Table_5_UK!U65=0,"zero",RIGHT(Table_5_UK!U65,1))</f>
        <v>5</v>
      </c>
      <c r="AE65" s="153" t="str">
        <f>IF(Table_5_UK!V65=0,"zero",RIGHT(Table_5_UK!V65,1))</f>
        <v>2</v>
      </c>
      <c r="AF65" s="153" t="str">
        <f>IF(Table_5_UK!W65=0,"zero",RIGHT(Table_5_UK!W65,1))</f>
        <v>9</v>
      </c>
      <c r="AG65" s="153" t="str">
        <f>IF(Table_5_UK!X65=0,"zero",RIGHT(Table_5_UK!X65,1))</f>
        <v>9</v>
      </c>
      <c r="AH65" s="153" t="str">
        <f>IF(Table_5_UK!Y65=0,"zero",RIGHT(Table_5_UK!Y65,1))</f>
        <v>0</v>
      </c>
      <c r="AI65" s="153" t="str">
        <f>IF(Table_5_UK!Z65=0,"zero",RIGHT(Table_5_UK!Z65,1))</f>
        <v>zero</v>
      </c>
      <c r="AJ65" s="153" t="str">
        <f>IF(Table_5_UK!AA65=0,"zero",RIGHT(Table_5_UK!AA65,1))</f>
        <v>zero</v>
      </c>
      <c r="AK65" s="153" t="str">
        <f>IF(Table_5_UK!AB65=0,"zero",RIGHT(Table_5_UK!AB65,1))</f>
        <v>zero</v>
      </c>
      <c r="AL65" s="153" t="str">
        <f>IF(Table_5_UK!AC65=0,"zero",RIGHT(Table_5_UK!AC65,1))</f>
        <v>zero</v>
      </c>
      <c r="AM65" s="154" t="str">
        <f>IF(Table_5_UK!AD65=0,"zero",RIGHT(Table_5_UK!AD65,1))</f>
        <v>6</v>
      </c>
      <c r="AN65" s="32" t="str">
        <f>IF(Table_6_UK!H66=0,"zero",RIGHT(Table_6_UK!H66,1))</f>
        <v>/</v>
      </c>
      <c r="AO65" s="32" t="str">
        <f>IF(Table_6_UK!I66=0,"zero",RIGHT(Table_6_UK!I66,1))</f>
        <v>/</v>
      </c>
      <c r="AP65" s="32" t="str">
        <f>IF(Table_6_UK!J66=0,"zero",RIGHT(Table_6_UK!J66,1))</f>
        <v>/</v>
      </c>
      <c r="AQ65" s="15" t="str">
        <f>IF(Table_6_UK!K66=0,"zero",RIGHT(Table_6_UK!K66,1))</f>
        <v>zero</v>
      </c>
      <c r="AW65" s="14" t="str">
        <f>IF(Table_8_UK!H65=0,"zero",RIGHT(Table_8_UK!H65,1))</f>
        <v>/</v>
      </c>
      <c r="AX65" s="32" t="str">
        <f>IF(Table_8_UK!I65=0,"zero",RIGHT(Table_8_UK!I65,1))</f>
        <v>9</v>
      </c>
      <c r="AY65" s="32" t="str">
        <f>IF(Table_8_UK!J65=0,"zero",RIGHT(Table_8_UK!J65,1))</f>
        <v>9</v>
      </c>
      <c r="AZ65" s="32" t="str">
        <f>IF(Table_8_UK!K65=0,"zero",RIGHT(Table_8_UK!K65,1))</f>
        <v>/</v>
      </c>
      <c r="BA65" s="32" t="str">
        <f>IF(Table_8_UK!L65=0,"zero",RIGHT(Table_8_UK!L65,1))</f>
        <v>9</v>
      </c>
      <c r="BB65" s="32" t="str">
        <f>IF(Table_8_UK!M65=0,"zero",RIGHT(Table_8_UK!M65,1))</f>
        <v>/</v>
      </c>
      <c r="BC65" s="15" t="str">
        <f>IF(Table_8_UK!N65=0,"zero",RIGHT(Table_8_UK!N65,1))</f>
        <v>zero</v>
      </c>
    </row>
    <row r="66" spans="17:55" x14ac:dyDescent="0.25">
      <c r="AM66" s="15"/>
      <c r="AN66" s="14" t="str">
        <f>IF(Table_6_UK!H67=0,"zero",RIGHT(Table_6_UK!H67,1))</f>
        <v>zero</v>
      </c>
      <c r="AO66" s="32" t="str">
        <f>IF(Table_6_UK!I67=0,"zero",RIGHT(Table_6_UK!I67,1))</f>
        <v>zero</v>
      </c>
      <c r="AP66" s="32" t="str">
        <f>IF(Table_6_UK!J67=0,"zero",RIGHT(Table_6_UK!J67,1))</f>
        <v>zero</v>
      </c>
      <c r="AQ66" s="15" t="str">
        <f>IF(Table_6_UK!K67=0,"zero",RIGHT(Table_6_UK!K67,1))</f>
        <v>zero</v>
      </c>
      <c r="AW66" s="14" t="str">
        <f>IF(Table_8_UK!H66=0,"zero",RIGHT(Table_8_UK!H66,1))</f>
        <v>/</v>
      </c>
      <c r="AX66" s="32" t="str">
        <f>IF(Table_8_UK!I66=0,"zero",RIGHT(Table_8_UK!I66,1))</f>
        <v>5</v>
      </c>
      <c r="AY66" s="32" t="str">
        <f>IF(Table_8_UK!J66=0,"zero",RIGHT(Table_8_UK!J66,1))</f>
        <v>5</v>
      </c>
      <c r="AZ66" s="32" t="str">
        <f>IF(Table_8_UK!K66=0,"zero",RIGHT(Table_8_UK!K66,1))</f>
        <v>/</v>
      </c>
      <c r="BA66" s="32" t="str">
        <f>IF(Table_8_UK!L66=0,"zero",RIGHT(Table_8_UK!L66,1))</f>
        <v>7</v>
      </c>
      <c r="BB66" s="32" t="str">
        <f>IF(Table_8_UK!M66=0,"zero",RIGHT(Table_8_UK!M66,1))</f>
        <v>2</v>
      </c>
      <c r="BC66" s="15" t="str">
        <f>IF(Table_8_UK!N66=0,"zero",RIGHT(Table_8_UK!N66,1))</f>
        <v>zero</v>
      </c>
    </row>
    <row r="67" spans="17:55" x14ac:dyDescent="0.25">
      <c r="AM67" s="15"/>
      <c r="AN67" s="14" t="str">
        <f>IF(Table_6_UK!H68=0,"zero",RIGHT(Table_6_UK!H68,1))</f>
        <v>/</v>
      </c>
      <c r="AO67" s="32" t="str">
        <f>IF(Table_6_UK!I68=0,"zero",RIGHT(Table_6_UK!I68,1))</f>
        <v>/</v>
      </c>
      <c r="AP67" s="32" t="str">
        <f>IF(Table_6_UK!J68=0,"zero",RIGHT(Table_6_UK!J68,1))</f>
        <v>/</v>
      </c>
      <c r="AQ67" s="15" t="str">
        <f>IF(Table_6_UK!K68=0,"zero",RIGHT(Table_6_UK!K68,1))</f>
        <v>zero</v>
      </c>
      <c r="AW67" s="14" t="str">
        <f>IF(Table_8_UK!H67=0,"zero",RIGHT(Table_8_UK!H67,1))</f>
        <v>/</v>
      </c>
      <c r="AX67" s="32" t="str">
        <f>IF(Table_8_UK!I67=0,"zero",RIGHT(Table_8_UK!I67,1))</f>
        <v>4</v>
      </c>
      <c r="AY67" s="32" t="str">
        <f>IF(Table_8_UK!J67=0,"zero",RIGHT(Table_8_UK!J67,1))</f>
        <v>4</v>
      </c>
      <c r="AZ67" s="32" t="str">
        <f>IF(Table_8_UK!K67=0,"zero",RIGHT(Table_8_UK!K67,1))</f>
        <v>/</v>
      </c>
      <c r="BA67" s="32" t="str">
        <f>IF(Table_8_UK!L67=0,"zero",RIGHT(Table_8_UK!L67,1))</f>
        <v>6</v>
      </c>
      <c r="BB67" s="32" t="str">
        <f>IF(Table_8_UK!M67=0,"zero",RIGHT(Table_8_UK!M67,1))</f>
        <v>2</v>
      </c>
      <c r="BC67" s="15" t="str">
        <f>IF(Table_8_UK!N67=0,"zero",RIGHT(Table_8_UK!N67,1))</f>
        <v>zero</v>
      </c>
    </row>
    <row r="68" spans="17:55" x14ac:dyDescent="0.25">
      <c r="AN68" s="14" t="str">
        <f>IF(Table_6_UK!H69=0,"zero",RIGHT(Table_6_UK!H69,1))</f>
        <v>/</v>
      </c>
      <c r="AO68" s="32" t="str">
        <f>IF(Table_6_UK!I69=0,"zero",RIGHT(Table_6_UK!I69,1))</f>
        <v>/</v>
      </c>
      <c r="AP68" s="32" t="str">
        <f>IF(Table_6_UK!J69=0,"zero",RIGHT(Table_6_UK!J69,1))</f>
        <v>/</v>
      </c>
      <c r="AQ68" s="15" t="str">
        <f>IF(Table_6_UK!K69=0,"zero",RIGHT(Table_6_UK!K69,1))</f>
        <v>0</v>
      </c>
      <c r="AW68" s="14" t="str">
        <f>IF(Table_8_UK!H68=0,"zero",RIGHT(Table_8_UK!H68,1))</f>
        <v>zero</v>
      </c>
      <c r="AX68" s="32" t="str">
        <f>IF(Table_8_UK!I68=0,"zero",RIGHT(Table_8_UK!I68,1))</f>
        <v>zero</v>
      </c>
      <c r="AY68" s="32" t="str">
        <f>IF(Table_8_UK!J68=0,"zero",RIGHT(Table_8_UK!J68,1))</f>
        <v>zero</v>
      </c>
      <c r="AZ68" s="32" t="str">
        <f>IF(Table_8_UK!K68=0,"zero",RIGHT(Table_8_UK!K68,1))</f>
        <v>zero</v>
      </c>
      <c r="BA68" s="32" t="str">
        <f>IF(Table_8_UK!L68=0,"zero",RIGHT(Table_8_UK!L68,1))</f>
        <v>zero</v>
      </c>
      <c r="BB68" s="32" t="str">
        <f>IF(Table_8_UK!M68=0,"zero",RIGHT(Table_8_UK!M68,1))</f>
        <v>zero</v>
      </c>
      <c r="BC68" s="15" t="str">
        <f>IF(Table_8_UK!N68=0,"zero",RIGHT(Table_8_UK!N68,1))</f>
        <v>zero</v>
      </c>
    </row>
    <row r="69" spans="17:55" x14ac:dyDescent="0.25">
      <c r="AN69" s="14" t="str">
        <f>IF(Table_6_UK!H70=0,"zero",RIGHT(Table_6_UK!H70,1))</f>
        <v>/</v>
      </c>
      <c r="AO69" s="32" t="str">
        <f>IF(Table_6_UK!I70=0,"zero",RIGHT(Table_6_UK!I70,1))</f>
        <v>/</v>
      </c>
      <c r="AP69" s="32" t="str">
        <f>IF(Table_6_UK!J70=0,"zero",RIGHT(Table_6_UK!J70,1))</f>
        <v>/</v>
      </c>
      <c r="AQ69" s="15" t="str">
        <f>IF(Table_6_UK!K70=0,"zero",RIGHT(Table_6_UK!K70,1))</f>
        <v>0</v>
      </c>
      <c r="AW69" s="14" t="str">
        <f>IF(Table_8_UK!H69=0,"zero",RIGHT(Table_8_UK!H69,1))</f>
        <v>zero</v>
      </c>
      <c r="AX69" s="32" t="str">
        <f>IF(Table_8_UK!I69=0,"zero",RIGHT(Table_8_UK!I69,1))</f>
        <v>zero</v>
      </c>
      <c r="AY69" s="32" t="str">
        <f>IF(Table_8_UK!J69=0,"zero",RIGHT(Table_8_UK!J69,1))</f>
        <v>zero</v>
      </c>
      <c r="AZ69" s="32" t="str">
        <f>IF(Table_8_UK!K69=0,"zero",RIGHT(Table_8_UK!K69,1))</f>
        <v>zero</v>
      </c>
      <c r="BA69" s="32" t="str">
        <f>IF(Table_8_UK!L69=0,"zero",RIGHT(Table_8_UK!L69,1))</f>
        <v>zero</v>
      </c>
      <c r="BB69" s="32" t="str">
        <f>IF(Table_8_UK!M69=0,"zero",RIGHT(Table_8_UK!M69,1))</f>
        <v>zero</v>
      </c>
      <c r="BC69" s="15" t="str">
        <f>IF(Table_8_UK!N69=0,"zero",RIGHT(Table_8_UK!N69,1))</f>
        <v>zero</v>
      </c>
    </row>
    <row r="70" spans="17:55" x14ac:dyDescent="0.25">
      <c r="AN70" s="14" t="str">
        <f>IF(Table_6_UK!H71=0,"zero",RIGHT(Table_6_UK!H71,1))</f>
        <v>zero</v>
      </c>
      <c r="AO70" s="32" t="str">
        <f>IF(Table_6_UK!I71=0,"zero",RIGHT(Table_6_UK!I71,1))</f>
        <v>zero</v>
      </c>
      <c r="AP70" s="32" t="str">
        <f>IF(Table_6_UK!J71=0,"zero",RIGHT(Table_6_UK!J71,1))</f>
        <v>zero</v>
      </c>
      <c r="AQ70" s="15" t="str">
        <f>IF(Table_6_UK!K71=0,"zero",RIGHT(Table_6_UK!K71,1))</f>
        <v>zero</v>
      </c>
      <c r="AW70" s="14" t="str">
        <f>IF(Table_8_UK!H70=0,"zero",RIGHT(Table_8_UK!H70,1))</f>
        <v>/</v>
      </c>
      <c r="AX70" s="32" t="str">
        <f>IF(Table_8_UK!I70=0,"zero",RIGHT(Table_8_UK!I70,1))</f>
        <v>8</v>
      </c>
      <c r="AY70" s="32" t="str">
        <f>IF(Table_8_UK!J70=0,"zero",RIGHT(Table_8_UK!J70,1))</f>
        <v>8</v>
      </c>
      <c r="AZ70" s="32" t="str">
        <f>IF(Table_8_UK!K70=0,"zero",RIGHT(Table_8_UK!K70,1))</f>
        <v>/</v>
      </c>
      <c r="BA70" s="32" t="str">
        <f>IF(Table_8_UK!L70=0,"zero",RIGHT(Table_8_UK!L70,1))</f>
        <v>2</v>
      </c>
      <c r="BB70" s="32" t="str">
        <f>IF(Table_8_UK!M70=0,"zero",RIGHT(Table_8_UK!M70,1))</f>
        <v>1</v>
      </c>
      <c r="BC70" s="15" t="str">
        <f>IF(Table_8_UK!N70=0,"zero",RIGHT(Table_8_UK!N70,1))</f>
        <v>zero</v>
      </c>
    </row>
    <row r="71" spans="17:55" x14ac:dyDescent="0.25">
      <c r="AN71" s="155" t="str">
        <f>IF(Table_6_UK!H72=0,"zero",RIGHT(Table_6_UK!H72,1))</f>
        <v>/</v>
      </c>
      <c r="AO71" s="157" t="str">
        <f>IF(Table_6_UK!I72=0,"zero",RIGHT(Table_6_UK!I72,1))</f>
        <v>/</v>
      </c>
      <c r="AP71" s="157" t="str">
        <f>IF(Table_6_UK!J72=0,"zero",RIGHT(Table_6_UK!J72,1))</f>
        <v>/</v>
      </c>
      <c r="AQ71" s="156" t="str">
        <f>IF(Table_6_UK!K72=0,"zero",RIGHT(Table_6_UK!K72,1))</f>
        <v>3</v>
      </c>
      <c r="AW71" s="14" t="str">
        <f>IF(Table_8_UK!H71=0,"zero",RIGHT(Table_8_UK!H71,1))</f>
        <v>/</v>
      </c>
      <c r="AX71" s="32" t="str">
        <f>IF(Table_8_UK!I71=0,"zero",RIGHT(Table_8_UK!I71,1))</f>
        <v>0</v>
      </c>
      <c r="AY71" s="32" t="str">
        <f>IF(Table_8_UK!J71=0,"zero",RIGHT(Table_8_UK!J71,1))</f>
        <v>0</v>
      </c>
      <c r="AZ71" s="32" t="str">
        <f>IF(Table_8_UK!K71=0,"zero",RIGHT(Table_8_UK!K71,1))</f>
        <v>/</v>
      </c>
      <c r="BA71" s="32" t="str">
        <f>IF(Table_8_UK!L71=0,"zero",RIGHT(Table_8_UK!L71,1))</f>
        <v>4</v>
      </c>
      <c r="BB71" s="32" t="str">
        <f>IF(Table_8_UK!M71=0,"zero",RIGHT(Table_8_UK!M71,1))</f>
        <v>zero</v>
      </c>
      <c r="BC71" s="15" t="str">
        <f>IF(Table_8_UK!N71=0,"zero",RIGHT(Table_8_UK!N71,1))</f>
        <v>zero</v>
      </c>
    </row>
    <row r="72" spans="17:55" x14ac:dyDescent="0.25">
      <c r="AW72" s="14" t="str">
        <f>IF(Table_8_UK!H72=0,"zero",RIGHT(Table_8_UK!H72,1))</f>
        <v>/</v>
      </c>
      <c r="AX72" s="32" t="str">
        <f>IF(Table_8_UK!I72=0,"zero",RIGHT(Table_8_UK!I72,1))</f>
        <v>8</v>
      </c>
      <c r="AY72" s="32" t="str">
        <f>IF(Table_8_UK!J72=0,"zero",RIGHT(Table_8_UK!J72,1))</f>
        <v>8</v>
      </c>
      <c r="AZ72" s="32" t="str">
        <f>IF(Table_8_UK!K72=0,"zero",RIGHT(Table_8_UK!K72,1))</f>
        <v>/</v>
      </c>
      <c r="BA72" s="32" t="str">
        <f>IF(Table_8_UK!L72=0,"zero",RIGHT(Table_8_UK!L72,1))</f>
        <v>6</v>
      </c>
      <c r="BB72" s="32" t="str">
        <f>IF(Table_8_UK!M72=0,"zero",RIGHT(Table_8_UK!M72,1))</f>
        <v>1</v>
      </c>
      <c r="BC72" s="15" t="str">
        <f>IF(Table_8_UK!N72=0,"zero",RIGHT(Table_8_UK!N72,1))</f>
        <v>zero</v>
      </c>
    </row>
    <row r="73" spans="17:55" x14ac:dyDescent="0.25">
      <c r="AW73" s="14" t="str">
        <f>IF(Table_8_UK!H73=0,"zero",RIGHT(Table_8_UK!H73,1))</f>
        <v>zero</v>
      </c>
      <c r="AX73" s="32" t="str">
        <f>IF(Table_8_UK!I73=0,"zero",RIGHT(Table_8_UK!I73,1))</f>
        <v>zero</v>
      </c>
      <c r="AY73" s="32" t="str">
        <f>IF(Table_8_UK!J73=0,"zero",RIGHT(Table_8_UK!J73,1))</f>
        <v>zero</v>
      </c>
      <c r="AZ73" s="32" t="str">
        <f>IF(Table_8_UK!K73=0,"zero",RIGHT(Table_8_UK!K73,1))</f>
        <v>zero</v>
      </c>
      <c r="BA73" s="32" t="str">
        <f>IF(Table_8_UK!L73=0,"zero",RIGHT(Table_8_UK!L73,1))</f>
        <v>zero</v>
      </c>
      <c r="BB73" s="32" t="str">
        <f>IF(Table_8_UK!M73=0,"zero",RIGHT(Table_8_UK!M73,1))</f>
        <v>zero</v>
      </c>
      <c r="BC73" s="15" t="str">
        <f>IF(Table_8_UK!N73=0,"zero",RIGHT(Table_8_UK!N73,1))</f>
        <v>zero</v>
      </c>
    </row>
    <row r="74" spans="17:55" x14ac:dyDescent="0.25">
      <c r="AW74" s="14" t="str">
        <f>IF(Table_8_UK!H74=0,"zero",RIGHT(Table_8_UK!H74,1))</f>
        <v>zero</v>
      </c>
      <c r="AX74" s="32" t="str">
        <f>IF(Table_8_UK!I74=0,"zero",RIGHT(Table_8_UK!I74,1))</f>
        <v>zero</v>
      </c>
      <c r="AY74" s="32" t="str">
        <f>IF(Table_8_UK!J74=0,"zero",RIGHT(Table_8_UK!J74,1))</f>
        <v>zero</v>
      </c>
      <c r="AZ74" s="32" t="str">
        <f>IF(Table_8_UK!K74=0,"zero",RIGHT(Table_8_UK!K74,1))</f>
        <v>zero</v>
      </c>
      <c r="BA74" s="32" t="str">
        <f>IF(Table_8_UK!L74=0,"zero",RIGHT(Table_8_UK!L74,1))</f>
        <v>zero</v>
      </c>
      <c r="BB74" s="32" t="str">
        <f>IF(Table_8_UK!M74=0,"zero",RIGHT(Table_8_UK!M74,1))</f>
        <v>zero</v>
      </c>
      <c r="BC74" s="15" t="str">
        <f>IF(Table_8_UK!N74=0,"zero",RIGHT(Table_8_UK!N74,1))</f>
        <v>zero</v>
      </c>
    </row>
    <row r="75" spans="17:55" x14ac:dyDescent="0.25">
      <c r="AW75" s="14" t="str">
        <f>IF(Table_8_UK!H75=0,"zero",RIGHT(Table_8_UK!H75,1))</f>
        <v>zero</v>
      </c>
      <c r="AX75" s="32" t="str">
        <f>IF(Table_8_UK!I75=0,"zero",RIGHT(Table_8_UK!I75,1))</f>
        <v>zero</v>
      </c>
      <c r="AY75" s="32" t="str">
        <f>IF(Table_8_UK!J75=0,"zero",RIGHT(Table_8_UK!J75,1))</f>
        <v>zero</v>
      </c>
      <c r="AZ75" s="32" t="str">
        <f>IF(Table_8_UK!K75=0,"zero",RIGHT(Table_8_UK!K75,1))</f>
        <v>zero</v>
      </c>
      <c r="BA75" s="32" t="str">
        <f>IF(Table_8_UK!L75=0,"zero",RIGHT(Table_8_UK!L75,1))</f>
        <v>zero</v>
      </c>
      <c r="BB75" s="32" t="str">
        <f>IF(Table_8_UK!M75=0,"zero",RIGHT(Table_8_UK!M75,1))</f>
        <v>zero</v>
      </c>
      <c r="BC75" s="15" t="str">
        <f>IF(Table_8_UK!N75=0,"zero",RIGHT(Table_8_UK!N75,1))</f>
        <v>zero</v>
      </c>
    </row>
    <row r="76" spans="17:55" x14ac:dyDescent="0.25">
      <c r="AW76" s="14" t="str">
        <f>IF(Table_8_UK!H76=0,"zero",RIGHT(Table_8_UK!H76,1))</f>
        <v>5</v>
      </c>
      <c r="AX76" s="32" t="str">
        <f>IF(Table_8_UK!I76=0,"zero",RIGHT(Table_8_UK!I76,1))</f>
        <v>4</v>
      </c>
      <c r="AY76" s="32" t="str">
        <f>IF(Table_8_UK!J76=0,"zero",RIGHT(Table_8_UK!J76,1))</f>
        <v>9</v>
      </c>
      <c r="AZ76" s="32" t="str">
        <f>IF(Table_8_UK!K76=0,"zero",RIGHT(Table_8_UK!K76,1))</f>
        <v>/</v>
      </c>
      <c r="BA76" s="32" t="str">
        <f>IF(Table_8_UK!L76=0,"zero",RIGHT(Table_8_UK!L76,1))</f>
        <v>9</v>
      </c>
      <c r="BB76" s="32" t="str">
        <f>IF(Table_8_UK!M76=0,"zero",RIGHT(Table_8_UK!M76,1))</f>
        <v>3</v>
      </c>
      <c r="BC76" s="15" t="str">
        <f>IF(Table_8_UK!N76=0,"zero",RIGHT(Table_8_UK!N76,1))</f>
        <v>/</v>
      </c>
    </row>
    <row r="77" spans="17:55" x14ac:dyDescent="0.25">
      <c r="AW77" s="14" t="str">
        <f>IF(Table_8_UK!H77=0,"zero",RIGHT(Table_8_UK!H77,1))</f>
        <v>0</v>
      </c>
      <c r="AX77" s="32" t="str">
        <f>IF(Table_8_UK!I77=0,"zero",RIGHT(Table_8_UK!I77,1))</f>
        <v>6</v>
      </c>
      <c r="AY77" s="32" t="str">
        <f>IF(Table_8_UK!J77=0,"zero",RIGHT(Table_8_UK!J77,1))</f>
        <v>6</v>
      </c>
      <c r="AZ77" s="32" t="str">
        <f>IF(Table_8_UK!K77=0,"zero",RIGHT(Table_8_UK!K77,1))</f>
        <v>/</v>
      </c>
      <c r="BA77" s="32" t="str">
        <f>IF(Table_8_UK!L77=0,"zero",RIGHT(Table_8_UK!L77,1))</f>
        <v>3</v>
      </c>
      <c r="BB77" s="32" t="str">
        <f>IF(Table_8_UK!M77=0,"zero",RIGHT(Table_8_UK!M77,1))</f>
        <v>7</v>
      </c>
      <c r="BC77" s="15" t="str">
        <f>IF(Table_8_UK!N77=0,"zero",RIGHT(Table_8_UK!N77,1))</f>
        <v>/</v>
      </c>
    </row>
    <row r="78" spans="17:55" x14ac:dyDescent="0.25">
      <c r="AW78" s="14" t="str">
        <f>IF(Table_8_UK!H78=0,"zero",RIGHT(Table_8_UK!H78,1))</f>
        <v>2</v>
      </c>
      <c r="AX78" s="32" t="str">
        <f>IF(Table_8_UK!I78=0,"zero",RIGHT(Table_8_UK!I78,1))</f>
        <v>5</v>
      </c>
      <c r="AY78" s="32" t="str">
        <f>IF(Table_8_UK!J78=0,"zero",RIGHT(Table_8_UK!J78,1))</f>
        <v>7</v>
      </c>
      <c r="AZ78" s="32" t="str">
        <f>IF(Table_8_UK!K78=0,"zero",RIGHT(Table_8_UK!K78,1))</f>
        <v>/</v>
      </c>
      <c r="BA78" s="32" t="str">
        <f>IF(Table_8_UK!L78=0,"zero",RIGHT(Table_8_UK!L78,1))</f>
        <v>5</v>
      </c>
      <c r="BB78" s="32" t="str">
        <f>IF(Table_8_UK!M78=0,"zero",RIGHT(Table_8_UK!M78,1))</f>
        <v>4</v>
      </c>
      <c r="BC78" s="15" t="str">
        <f>IF(Table_8_UK!N78=0,"zero",RIGHT(Table_8_UK!N78,1))</f>
        <v>/</v>
      </c>
    </row>
    <row r="79" spans="17:55" x14ac:dyDescent="0.25">
      <c r="AW79" s="14" t="str">
        <f>IF(Table_8_UK!H79=0,"zero",RIGHT(Table_8_UK!H79,1))</f>
        <v>9</v>
      </c>
      <c r="AX79" s="32" t="str">
        <f>IF(Table_8_UK!I79=0,"zero",RIGHT(Table_8_UK!I79,1))</f>
        <v>4</v>
      </c>
      <c r="AY79" s="32" t="str">
        <f>IF(Table_8_UK!J79=0,"zero",RIGHT(Table_8_UK!J79,1))</f>
        <v>3</v>
      </c>
      <c r="AZ79" s="32" t="str">
        <f>IF(Table_8_UK!K79=0,"zero",RIGHT(Table_8_UK!K79,1))</f>
        <v>/</v>
      </c>
      <c r="BA79" s="32" t="str">
        <f>IF(Table_8_UK!L79=0,"zero",RIGHT(Table_8_UK!L79,1))</f>
        <v>5</v>
      </c>
      <c r="BB79" s="32" t="str">
        <f>IF(Table_8_UK!M79=0,"zero",RIGHT(Table_8_UK!M79,1))</f>
        <v>3</v>
      </c>
      <c r="BC79" s="15" t="str">
        <f>IF(Table_8_UK!N79=0,"zero",RIGHT(Table_8_UK!N79,1))</f>
        <v>/</v>
      </c>
    </row>
    <row r="80" spans="17:55" x14ac:dyDescent="0.25">
      <c r="AW80" s="14" t="str">
        <f>IF(Table_8_UK!H80=0,"zero",RIGHT(Table_8_UK!H80,1))</f>
        <v>5</v>
      </c>
      <c r="AX80" s="32" t="str">
        <f>IF(Table_8_UK!I80=0,"zero",RIGHT(Table_8_UK!I80,1))</f>
        <v>9</v>
      </c>
      <c r="AY80" s="32" t="str">
        <f>IF(Table_8_UK!J80=0,"zero",RIGHT(Table_8_UK!J80,1))</f>
        <v>4</v>
      </c>
      <c r="AZ80" s="32" t="str">
        <f>IF(Table_8_UK!K80=0,"zero",RIGHT(Table_8_UK!K80,1))</f>
        <v>/</v>
      </c>
      <c r="BA80" s="32" t="str">
        <f>IF(Table_8_UK!L80=0,"zero",RIGHT(Table_8_UK!L80,1))</f>
        <v>1</v>
      </c>
      <c r="BB80" s="32" t="str">
        <f>IF(Table_8_UK!M80=0,"zero",RIGHT(Table_8_UK!M80,1))</f>
        <v>zero</v>
      </c>
      <c r="BC80" s="15" t="str">
        <f>IF(Table_8_UK!N80=0,"zero",RIGHT(Table_8_UK!N80,1))</f>
        <v>/</v>
      </c>
    </row>
    <row r="81" spans="49:55" x14ac:dyDescent="0.25">
      <c r="AW81" s="14" t="str">
        <f>IF(Table_8_UK!H81=0,"zero",RIGHT(Table_8_UK!H81,1))</f>
        <v>8</v>
      </c>
      <c r="AX81" s="32" t="str">
        <f>IF(Table_8_UK!I81=0,"zero",RIGHT(Table_8_UK!I81,1))</f>
        <v>0</v>
      </c>
      <c r="AY81" s="32" t="str">
        <f>IF(Table_8_UK!J81=0,"zero",RIGHT(Table_8_UK!J81,1))</f>
        <v>8</v>
      </c>
      <c r="AZ81" s="32" t="str">
        <f>IF(Table_8_UK!K81=0,"zero",RIGHT(Table_8_UK!K81,1))</f>
        <v>/</v>
      </c>
      <c r="BA81" s="32" t="str">
        <f>IF(Table_8_UK!L81=0,"zero",RIGHT(Table_8_UK!L81,1))</f>
        <v>8</v>
      </c>
      <c r="BB81" s="32" t="str">
        <f>IF(Table_8_UK!M81=0,"zero",RIGHT(Table_8_UK!M81,1))</f>
        <v>zero</v>
      </c>
      <c r="BC81" s="15" t="str">
        <f>IF(Table_8_UK!N81=0,"zero",RIGHT(Table_8_UK!N81,1))</f>
        <v>/</v>
      </c>
    </row>
    <row r="82" spans="49:55" x14ac:dyDescent="0.25">
      <c r="AW82" s="14" t="str">
        <f>IF(Table_8_UK!H82=0,"zero",RIGHT(Table_8_UK!H82,1))</f>
        <v>7</v>
      </c>
      <c r="AX82" s="32" t="str">
        <f>IF(Table_8_UK!I82=0,"zero",RIGHT(Table_8_UK!I82,1))</f>
        <v>4</v>
      </c>
      <c r="AY82" s="32" t="str">
        <f>IF(Table_8_UK!J82=0,"zero",RIGHT(Table_8_UK!J82,1))</f>
        <v>1</v>
      </c>
      <c r="AZ82" s="32" t="str">
        <f>IF(Table_8_UK!K82=0,"zero",RIGHT(Table_8_UK!K82,1))</f>
        <v>/</v>
      </c>
      <c r="BA82" s="32" t="str">
        <f>IF(Table_8_UK!L82=0,"zero",RIGHT(Table_8_UK!L82,1))</f>
        <v>1</v>
      </c>
      <c r="BB82" s="32" t="str">
        <f>IF(Table_8_UK!M82=0,"zero",RIGHT(Table_8_UK!M82,1))</f>
        <v>3</v>
      </c>
      <c r="BC82" s="15" t="str">
        <f>IF(Table_8_UK!N82=0,"zero",RIGHT(Table_8_UK!N82,1))</f>
        <v>/</v>
      </c>
    </row>
    <row r="83" spans="49:55" x14ac:dyDescent="0.25">
      <c r="AW83" s="14" t="str">
        <f>IF(Table_8_UK!H83=0,"zero",RIGHT(Table_8_UK!H83,1))</f>
        <v>9</v>
      </c>
      <c r="AX83" s="32" t="str">
        <f>IF(Table_8_UK!I83=0,"zero",RIGHT(Table_8_UK!I83,1))</f>
        <v>8</v>
      </c>
      <c r="AY83" s="32" t="str">
        <f>IF(Table_8_UK!J83=0,"zero",RIGHT(Table_8_UK!J83,1))</f>
        <v>7</v>
      </c>
      <c r="AZ83" s="32" t="str">
        <f>IF(Table_8_UK!K83=0,"zero",RIGHT(Table_8_UK!K83,1))</f>
        <v>/</v>
      </c>
      <c r="BA83" s="32" t="str">
        <f>IF(Table_8_UK!L83=0,"zero",RIGHT(Table_8_UK!L83,1))</f>
        <v>1</v>
      </c>
      <c r="BB83" s="32" t="str">
        <f>IF(Table_8_UK!M83=0,"zero",RIGHT(Table_8_UK!M83,1))</f>
        <v>0</v>
      </c>
      <c r="BC83" s="15" t="str">
        <f>IF(Table_8_UK!N83=0,"zero",RIGHT(Table_8_UK!N83,1))</f>
        <v>/</v>
      </c>
    </row>
    <row r="84" spans="49:55" x14ac:dyDescent="0.25">
      <c r="AW84" s="14" t="str">
        <f>IF(Table_8_UK!H84=0,"zero",RIGHT(Table_8_UK!H84,1))</f>
        <v>5</v>
      </c>
      <c r="AX84" s="32" t="str">
        <f>IF(Table_8_UK!I84=0,"zero",RIGHT(Table_8_UK!I84,1))</f>
        <v>0</v>
      </c>
      <c r="AY84" s="32" t="str">
        <f>IF(Table_8_UK!J84=0,"zero",RIGHT(Table_8_UK!J84,1))</f>
        <v>5</v>
      </c>
      <c r="AZ84" s="32" t="str">
        <f>IF(Table_8_UK!K84=0,"zero",RIGHT(Table_8_UK!K84,1))</f>
        <v>/</v>
      </c>
      <c r="BA84" s="32" t="str">
        <f>IF(Table_8_UK!L84=0,"zero",RIGHT(Table_8_UK!L84,1))</f>
        <v>3</v>
      </c>
      <c r="BB84" s="32" t="str">
        <f>IF(Table_8_UK!M84=0,"zero",RIGHT(Table_8_UK!M84,1))</f>
        <v>0</v>
      </c>
      <c r="BC84" s="15" t="str">
        <f>IF(Table_8_UK!N84=0,"zero",RIGHT(Table_8_UK!N84,1))</f>
        <v>/</v>
      </c>
    </row>
    <row r="85" spans="49:55" x14ac:dyDescent="0.25">
      <c r="AW85" s="14" t="str">
        <f>IF(Table_8_UK!H85=0,"zero",RIGHT(Table_8_UK!H85,1))</f>
        <v>0</v>
      </c>
      <c r="AX85" s="32" t="str">
        <f>IF(Table_8_UK!I85=0,"zero",RIGHT(Table_8_UK!I85,1))</f>
        <v>0</v>
      </c>
      <c r="AY85" s="32" t="str">
        <f>IF(Table_8_UK!J85=0,"zero",RIGHT(Table_8_UK!J85,1))</f>
        <v>0</v>
      </c>
      <c r="AZ85" s="32" t="str">
        <f>IF(Table_8_UK!K85=0,"zero",RIGHT(Table_8_UK!K85,1))</f>
        <v>/</v>
      </c>
      <c r="BA85" s="32" t="str">
        <f>IF(Table_8_UK!L85=0,"zero",RIGHT(Table_8_UK!L85,1))</f>
        <v>7</v>
      </c>
      <c r="BB85" s="32" t="str">
        <f>IF(Table_8_UK!M85=0,"zero",RIGHT(Table_8_UK!M85,1))</f>
        <v>3</v>
      </c>
      <c r="BC85" s="15" t="str">
        <f>IF(Table_8_UK!N85=0,"zero",RIGHT(Table_8_UK!N85,1))</f>
        <v>/</v>
      </c>
    </row>
    <row r="86" spans="49:55" x14ac:dyDescent="0.25">
      <c r="AW86" s="14" t="str">
        <f>IF(Table_8_UK!H86=0,"zero",RIGHT(Table_8_UK!H86,1))</f>
        <v>8</v>
      </c>
      <c r="AX86" s="32" t="str">
        <f>IF(Table_8_UK!I86=0,"zero",RIGHT(Table_8_UK!I86,1))</f>
        <v>5</v>
      </c>
      <c r="AY86" s="32" t="str">
        <f>IF(Table_8_UK!J86=0,"zero",RIGHT(Table_8_UK!J86,1))</f>
        <v>3</v>
      </c>
      <c r="AZ86" s="32" t="str">
        <f>IF(Table_8_UK!K86=0,"zero",RIGHT(Table_8_UK!K86,1))</f>
        <v>/</v>
      </c>
      <c r="BA86" s="32" t="str">
        <f>IF(Table_8_UK!L86=0,"zero",RIGHT(Table_8_UK!L86,1))</f>
        <v>4</v>
      </c>
      <c r="BB86" s="32" t="str">
        <f>IF(Table_8_UK!M86=0,"zero",RIGHT(Table_8_UK!M86,1))</f>
        <v>zero</v>
      </c>
      <c r="BC86" s="15" t="str">
        <f>IF(Table_8_UK!N86=0,"zero",RIGHT(Table_8_UK!N86,1))</f>
        <v>/</v>
      </c>
    </row>
    <row r="87" spans="49:55" x14ac:dyDescent="0.25">
      <c r="AW87" s="14" t="str">
        <f>IF(Table_8_UK!H87=0,"zero",RIGHT(Table_8_UK!H87,1))</f>
        <v>3</v>
      </c>
      <c r="AX87" s="32" t="str">
        <f>IF(Table_8_UK!I87=0,"zero",RIGHT(Table_8_UK!I87,1))</f>
        <v>1</v>
      </c>
      <c r="AY87" s="32" t="str">
        <f>IF(Table_8_UK!J87=0,"zero",RIGHT(Table_8_UK!J87,1))</f>
        <v>4</v>
      </c>
      <c r="AZ87" s="32" t="str">
        <f>IF(Table_8_UK!K87=0,"zero",RIGHT(Table_8_UK!K87,1))</f>
        <v>/</v>
      </c>
      <c r="BA87" s="32" t="str">
        <f>IF(Table_8_UK!L87=0,"zero",RIGHT(Table_8_UK!L87,1))</f>
        <v>8</v>
      </c>
      <c r="BB87" s="32" t="str">
        <f>IF(Table_8_UK!M87=0,"zero",RIGHT(Table_8_UK!M87,1))</f>
        <v>6</v>
      </c>
      <c r="BC87" s="15" t="str">
        <f>IF(Table_8_UK!N87=0,"zero",RIGHT(Table_8_UK!N87,1))</f>
        <v>/</v>
      </c>
    </row>
    <row r="88" spans="49:55" x14ac:dyDescent="0.25">
      <c r="AW88" s="14" t="str">
        <f>IF(Table_8_UK!H88=0,"zero",RIGHT(Table_8_UK!H88,1))</f>
        <v>6</v>
      </c>
      <c r="AX88" s="32" t="str">
        <f>IF(Table_8_UK!I88=0,"zero",RIGHT(Table_8_UK!I88,1))</f>
        <v>6</v>
      </c>
      <c r="AY88" s="32" t="str">
        <f>IF(Table_8_UK!J88=0,"zero",RIGHT(Table_8_UK!J88,1))</f>
        <v>2</v>
      </c>
      <c r="AZ88" s="32" t="str">
        <f>IF(Table_8_UK!K88=0,"zero",RIGHT(Table_8_UK!K88,1))</f>
        <v>/</v>
      </c>
      <c r="BA88" s="32" t="str">
        <f>IF(Table_8_UK!L88=0,"zero",RIGHT(Table_8_UK!L88,1))</f>
        <v>5</v>
      </c>
      <c r="BB88" s="32" t="str">
        <f>IF(Table_8_UK!M88=0,"zero",RIGHT(Table_8_UK!M88,1))</f>
        <v>3</v>
      </c>
      <c r="BC88" s="15" t="str">
        <f>IF(Table_8_UK!N88=0,"zero",RIGHT(Table_8_UK!N88,1))</f>
        <v>/</v>
      </c>
    </row>
    <row r="89" spans="49:55" x14ac:dyDescent="0.25">
      <c r="AW89" s="14" t="str">
        <f>IF(Table_8_UK!H89=0,"zero",RIGHT(Table_8_UK!H89,1))</f>
        <v>9</v>
      </c>
      <c r="AX89" s="32" t="str">
        <f>IF(Table_8_UK!I89=0,"zero",RIGHT(Table_8_UK!I89,1))</f>
        <v>2</v>
      </c>
      <c r="AY89" s="32" t="str">
        <f>IF(Table_8_UK!J89=0,"zero",RIGHT(Table_8_UK!J89,1))</f>
        <v>1</v>
      </c>
      <c r="AZ89" s="32" t="str">
        <f>IF(Table_8_UK!K89=0,"zero",RIGHT(Table_8_UK!K89,1))</f>
        <v>/</v>
      </c>
      <c r="BA89" s="32" t="str">
        <f>IF(Table_8_UK!L89=0,"zero",RIGHT(Table_8_UK!L89,1))</f>
        <v>5</v>
      </c>
      <c r="BB89" s="32" t="str">
        <f>IF(Table_8_UK!M89=0,"zero",RIGHT(Table_8_UK!M89,1))</f>
        <v>6</v>
      </c>
      <c r="BC89" s="15" t="str">
        <f>IF(Table_8_UK!N89=0,"zero",RIGHT(Table_8_UK!N89,1))</f>
        <v>/</v>
      </c>
    </row>
    <row r="90" spans="49:55" x14ac:dyDescent="0.25">
      <c r="AW90" s="14" t="str">
        <f>IF(Table_8_UK!H90=0,"zero",RIGHT(Table_8_UK!H90,1))</f>
        <v>4</v>
      </c>
      <c r="AX90" s="32" t="str">
        <f>IF(Table_8_UK!I90=0,"zero",RIGHT(Table_8_UK!I90,1))</f>
        <v>9</v>
      </c>
      <c r="AY90" s="32" t="str">
        <f>IF(Table_8_UK!J90=0,"zero",RIGHT(Table_8_UK!J90,1))</f>
        <v>3</v>
      </c>
      <c r="AZ90" s="32" t="str">
        <f>IF(Table_8_UK!K90=0,"zero",RIGHT(Table_8_UK!K90,1))</f>
        <v>/</v>
      </c>
      <c r="BA90" s="32" t="str">
        <f>IF(Table_8_UK!L90=0,"zero",RIGHT(Table_8_UK!L90,1))</f>
        <v>1</v>
      </c>
      <c r="BB90" s="32" t="str">
        <f>IF(Table_8_UK!M90=0,"zero",RIGHT(Table_8_UK!M90,1))</f>
        <v>7</v>
      </c>
      <c r="BC90" s="15" t="str">
        <f>IF(Table_8_UK!N90=0,"zero",RIGHT(Table_8_UK!N90,1))</f>
        <v>/</v>
      </c>
    </row>
    <row r="91" spans="49:55" x14ac:dyDescent="0.25">
      <c r="AW91" s="14" t="str">
        <f>IF(Table_8_UK!H91=0,"zero",RIGHT(Table_8_UK!H91,1))</f>
        <v>2</v>
      </c>
      <c r="AX91" s="32" t="str">
        <f>IF(Table_8_UK!I91=0,"zero",RIGHT(Table_8_UK!I91,1))</f>
        <v>1</v>
      </c>
      <c r="AY91" s="32" t="str">
        <f>IF(Table_8_UK!J91=0,"zero",RIGHT(Table_8_UK!J91,1))</f>
        <v>3</v>
      </c>
      <c r="AZ91" s="32" t="str">
        <f>IF(Table_8_UK!K91=0,"zero",RIGHT(Table_8_UK!K91,1))</f>
        <v>/</v>
      </c>
      <c r="BA91" s="32" t="str">
        <f>IF(Table_8_UK!L91=0,"zero",RIGHT(Table_8_UK!L91,1))</f>
        <v>3</v>
      </c>
      <c r="BB91" s="32" t="str">
        <f>IF(Table_8_UK!M91=0,"zero",RIGHT(Table_8_UK!M91,1))</f>
        <v>zero</v>
      </c>
      <c r="BC91" s="15" t="str">
        <f>IF(Table_8_UK!N91=0,"zero",RIGHT(Table_8_UK!N91,1))</f>
        <v>/</v>
      </c>
    </row>
    <row r="92" spans="49:55" x14ac:dyDescent="0.25">
      <c r="AW92" s="14" t="str">
        <f>IF(Table_8_UK!H92=0,"zero",RIGHT(Table_8_UK!H92,1))</f>
        <v>9</v>
      </c>
      <c r="AX92" s="32" t="str">
        <f>IF(Table_8_UK!I92=0,"zero",RIGHT(Table_8_UK!I92,1))</f>
        <v>zero</v>
      </c>
      <c r="AY92" s="32" t="str">
        <f>IF(Table_8_UK!J92=0,"zero",RIGHT(Table_8_UK!J92,1))</f>
        <v>9</v>
      </c>
      <c r="AZ92" s="32" t="str">
        <f>IF(Table_8_UK!K92=0,"zero",RIGHT(Table_8_UK!K92,1))</f>
        <v>/</v>
      </c>
      <c r="BA92" s="32" t="str">
        <f>IF(Table_8_UK!L92=0,"zero",RIGHT(Table_8_UK!L92,1))</f>
        <v>9</v>
      </c>
      <c r="BB92" s="32" t="str">
        <f>IF(Table_8_UK!M92=0,"zero",RIGHT(Table_8_UK!M92,1))</f>
        <v>0</v>
      </c>
      <c r="BC92" s="15" t="str">
        <f>IF(Table_8_UK!N92=0,"zero",RIGHT(Table_8_UK!N92,1))</f>
        <v>/</v>
      </c>
    </row>
    <row r="93" spans="49:55" x14ac:dyDescent="0.25">
      <c r="AW93" s="14" t="str">
        <f>IF(Table_8_UK!H93=0,"zero",RIGHT(Table_8_UK!H93,1))</f>
        <v>3</v>
      </c>
      <c r="AX93" s="32" t="str">
        <f>IF(Table_8_UK!I93=0,"zero",RIGHT(Table_8_UK!I93,1))</f>
        <v>4</v>
      </c>
      <c r="AY93" s="32" t="str">
        <f>IF(Table_8_UK!J93=0,"zero",RIGHT(Table_8_UK!J93,1))</f>
        <v>7</v>
      </c>
      <c r="AZ93" s="32" t="str">
        <f>IF(Table_8_UK!K93=0,"zero",RIGHT(Table_8_UK!K93,1))</f>
        <v>/</v>
      </c>
      <c r="BA93" s="32" t="str">
        <f>IF(Table_8_UK!L93=0,"zero",RIGHT(Table_8_UK!L93,1))</f>
        <v>5</v>
      </c>
      <c r="BB93" s="32" t="str">
        <f>IF(Table_8_UK!M93=0,"zero",RIGHT(Table_8_UK!M93,1))</f>
        <v>zero</v>
      </c>
      <c r="BC93" s="15" t="str">
        <f>IF(Table_8_UK!N93=0,"zero",RIGHT(Table_8_UK!N93,1))</f>
        <v>/</v>
      </c>
    </row>
    <row r="94" spans="49:55" x14ac:dyDescent="0.25">
      <c r="AW94" s="14" t="str">
        <f>IF(Table_8_UK!H94=0,"zero",RIGHT(Table_8_UK!H94,1))</f>
        <v>5</v>
      </c>
      <c r="AX94" s="32" t="str">
        <f>IF(Table_8_UK!I94=0,"zero",RIGHT(Table_8_UK!I94,1))</f>
        <v>2</v>
      </c>
      <c r="AY94" s="32" t="str">
        <f>IF(Table_8_UK!J94=0,"zero",RIGHT(Table_8_UK!J94,1))</f>
        <v>7</v>
      </c>
      <c r="AZ94" s="32" t="str">
        <f>IF(Table_8_UK!K94=0,"zero",RIGHT(Table_8_UK!K94,1))</f>
        <v>/</v>
      </c>
      <c r="BA94" s="32" t="str">
        <f>IF(Table_8_UK!L94=0,"zero",RIGHT(Table_8_UK!L94,1))</f>
        <v>1</v>
      </c>
      <c r="BB94" s="32" t="str">
        <f>IF(Table_8_UK!M94=0,"zero",RIGHT(Table_8_UK!M94,1))</f>
        <v>9</v>
      </c>
      <c r="BC94" s="15" t="str">
        <f>IF(Table_8_UK!N94=0,"zero",RIGHT(Table_8_UK!N94,1))</f>
        <v>/</v>
      </c>
    </row>
    <row r="95" spans="49:55" x14ac:dyDescent="0.25">
      <c r="AW95" s="14" t="str">
        <f>IF(Table_8_UK!H95=0,"zero",RIGHT(Table_8_UK!H95,1))</f>
        <v>2</v>
      </c>
      <c r="AX95" s="32" t="str">
        <f>IF(Table_8_UK!I95=0,"zero",RIGHT(Table_8_UK!I95,1))</f>
        <v>2</v>
      </c>
      <c r="AY95" s="32" t="str">
        <f>IF(Table_8_UK!J95=0,"zero",RIGHT(Table_8_UK!J95,1))</f>
        <v>4</v>
      </c>
      <c r="AZ95" s="32" t="str">
        <f>IF(Table_8_UK!K95=0,"zero",RIGHT(Table_8_UK!K95,1))</f>
        <v>/</v>
      </c>
      <c r="BA95" s="32" t="str">
        <f>IF(Table_8_UK!L95=0,"zero",RIGHT(Table_8_UK!L95,1))</f>
        <v>8</v>
      </c>
      <c r="BB95" s="32" t="str">
        <f>IF(Table_8_UK!M95=0,"zero",RIGHT(Table_8_UK!M95,1))</f>
        <v>zero</v>
      </c>
      <c r="BC95" s="15" t="str">
        <f>IF(Table_8_UK!N95=0,"zero",RIGHT(Table_8_UK!N95,1))</f>
        <v>/</v>
      </c>
    </row>
    <row r="96" spans="49:55" x14ac:dyDescent="0.25">
      <c r="AW96" s="14" t="str">
        <f>IF(Table_8_UK!H96=0,"zero",RIGHT(Table_8_UK!H96,1))</f>
        <v>8</v>
      </c>
      <c r="AX96" s="32" t="str">
        <f>IF(Table_8_UK!I96=0,"zero",RIGHT(Table_8_UK!I96,1))</f>
        <v>7</v>
      </c>
      <c r="AY96" s="32" t="str">
        <f>IF(Table_8_UK!J96=0,"zero",RIGHT(Table_8_UK!J96,1))</f>
        <v>5</v>
      </c>
      <c r="AZ96" s="32" t="str">
        <f>IF(Table_8_UK!K96=0,"zero",RIGHT(Table_8_UK!K96,1))</f>
        <v>/</v>
      </c>
      <c r="BA96" s="32" t="str">
        <f>IF(Table_8_UK!L96=0,"zero",RIGHT(Table_8_UK!L96,1))</f>
        <v>4</v>
      </c>
      <c r="BB96" s="32" t="str">
        <f>IF(Table_8_UK!M96=0,"zero",RIGHT(Table_8_UK!M96,1))</f>
        <v>zero</v>
      </c>
      <c r="BC96" s="15" t="str">
        <f>IF(Table_8_UK!N96=0,"zero",RIGHT(Table_8_UK!N96,1))</f>
        <v>/</v>
      </c>
    </row>
    <row r="97" spans="1:62" x14ac:dyDescent="0.25">
      <c r="AW97" s="14" t="str">
        <f>IF(Table_8_UK!H97=0,"zero",RIGHT(Table_8_UK!H97,1))</f>
        <v>4</v>
      </c>
      <c r="AX97" s="32" t="str">
        <f>IF(Table_8_UK!I97=0,"zero",RIGHT(Table_8_UK!I97,1))</f>
        <v>9</v>
      </c>
      <c r="AY97" s="32" t="str">
        <f>IF(Table_8_UK!J97=0,"zero",RIGHT(Table_8_UK!J97,1))</f>
        <v>3</v>
      </c>
      <c r="AZ97" s="32" t="str">
        <f>IF(Table_8_UK!K97=0,"zero",RIGHT(Table_8_UK!K97,1))</f>
        <v>/</v>
      </c>
      <c r="BA97" s="32" t="str">
        <f>IF(Table_8_UK!L97=0,"zero",RIGHT(Table_8_UK!L97,1))</f>
        <v>3</v>
      </c>
      <c r="BB97" s="32" t="str">
        <f>IF(Table_8_UK!M97=0,"zero",RIGHT(Table_8_UK!M97,1))</f>
        <v>4</v>
      </c>
      <c r="BC97" s="15" t="str">
        <f>IF(Table_8_UK!N97=0,"zero",RIGHT(Table_8_UK!N97,1))</f>
        <v>/</v>
      </c>
    </row>
    <row r="98" spans="1:62" x14ac:dyDescent="0.25">
      <c r="AW98" s="14" t="str">
        <f>IF(Table_8_UK!H98=0,"zero",RIGHT(Table_8_UK!H98,1))</f>
        <v>zero</v>
      </c>
      <c r="AX98" s="32" t="str">
        <f>IF(Table_8_UK!I98=0,"zero",RIGHT(Table_8_UK!I98,1))</f>
        <v>zero</v>
      </c>
      <c r="AY98" s="32" t="str">
        <f>IF(Table_8_UK!J98=0,"zero",RIGHT(Table_8_UK!J98,1))</f>
        <v>zero</v>
      </c>
      <c r="AZ98" s="32" t="str">
        <f>IF(Table_8_UK!K98=0,"zero",RIGHT(Table_8_UK!K98,1))</f>
        <v>zero</v>
      </c>
      <c r="BA98" s="32" t="str">
        <f>IF(Table_8_UK!L98=0,"zero",RIGHT(Table_8_UK!L98,1))</f>
        <v>zero</v>
      </c>
      <c r="BB98" s="32" t="str">
        <f>IF(Table_8_UK!M98=0,"zero",RIGHT(Table_8_UK!M98,1))</f>
        <v>zero</v>
      </c>
      <c r="BC98" s="15" t="str">
        <f>IF(Table_8_UK!N98=0,"zero",RIGHT(Table_8_UK!N98,1))</f>
        <v>zero</v>
      </c>
    </row>
    <row r="99" spans="1:62" x14ac:dyDescent="0.25">
      <c r="AW99" s="14" t="str">
        <f>IF(Table_8_UK!H99=0,"zero",RIGHT(Table_8_UK!H99,1))</f>
        <v>zero</v>
      </c>
      <c r="AX99" s="32" t="str">
        <f>IF(Table_8_UK!I99=0,"zero",RIGHT(Table_8_UK!I99,1))</f>
        <v>zero</v>
      </c>
      <c r="AY99" s="32" t="str">
        <f>IF(Table_8_UK!J99=0,"zero",RIGHT(Table_8_UK!J99,1))</f>
        <v>zero</v>
      </c>
      <c r="AZ99" s="32" t="str">
        <f>IF(Table_8_UK!K99=0,"zero",RIGHT(Table_8_UK!K99,1))</f>
        <v>zero</v>
      </c>
      <c r="BA99" s="32" t="str">
        <f>IF(Table_8_UK!L99=0,"zero",RIGHT(Table_8_UK!L99,1))</f>
        <v>zero</v>
      </c>
      <c r="BB99" s="32" t="str">
        <f>IF(Table_8_UK!M99=0,"zero",RIGHT(Table_8_UK!M99,1))</f>
        <v>zero</v>
      </c>
      <c r="BC99" s="15" t="str">
        <f>IF(Table_8_UK!N99=0,"zero",RIGHT(Table_8_UK!N99,1))</f>
        <v>zero</v>
      </c>
    </row>
    <row r="100" spans="1:62" x14ac:dyDescent="0.25">
      <c r="AW100" s="14" t="str">
        <f>IF(Table_8_UK!H100=0,"zero",RIGHT(Table_8_UK!H100,1))</f>
        <v>zero</v>
      </c>
      <c r="AX100" s="32" t="str">
        <f>IF(Table_8_UK!I100=0,"zero",RIGHT(Table_8_UK!I100,1))</f>
        <v>0</v>
      </c>
      <c r="AY100" s="32" t="str">
        <f>IF(Table_8_UK!J100=0,"zero",RIGHT(Table_8_UK!J100,1))</f>
        <v>0</v>
      </c>
      <c r="AZ100" s="32" t="str">
        <f>IF(Table_8_UK!K100=0,"zero",RIGHT(Table_8_UK!K100,1))</f>
        <v>/</v>
      </c>
      <c r="BA100" s="32" t="str">
        <f>IF(Table_8_UK!L100=0,"zero",RIGHT(Table_8_UK!L100,1))</f>
        <v>zero</v>
      </c>
      <c r="BB100" s="32" t="str">
        <f>IF(Table_8_UK!M100=0,"zero",RIGHT(Table_8_UK!M100,1))</f>
        <v>/</v>
      </c>
      <c r="BC100" s="15" t="str">
        <f>IF(Table_8_UK!N100=0,"zero",RIGHT(Table_8_UK!N100,1))</f>
        <v>8</v>
      </c>
    </row>
    <row r="101" spans="1:62" x14ac:dyDescent="0.25">
      <c r="AW101" s="14" t="str">
        <f>IF(Table_8_UK!H101=0,"zero",RIGHT(Table_8_UK!H101,1))</f>
        <v>zero</v>
      </c>
      <c r="AX101" s="32" t="str">
        <f>IF(Table_8_UK!I101=0,"zero",RIGHT(Table_8_UK!I101,1))</f>
        <v>4</v>
      </c>
      <c r="AY101" s="32" t="str">
        <f>IF(Table_8_UK!J101=0,"zero",RIGHT(Table_8_UK!J101,1))</f>
        <v>4</v>
      </c>
      <c r="AZ101" s="32" t="str">
        <f>IF(Table_8_UK!K101=0,"zero",RIGHT(Table_8_UK!K101,1))</f>
        <v>zero</v>
      </c>
      <c r="BA101" s="32" t="str">
        <f>IF(Table_8_UK!L101=0,"zero",RIGHT(Table_8_UK!L101,1))</f>
        <v>2</v>
      </c>
      <c r="BB101" s="32" t="str">
        <f>IF(Table_8_UK!M101=0,"zero",RIGHT(Table_8_UK!M101,1))</f>
        <v>zero</v>
      </c>
      <c r="BC101" s="15" t="str">
        <f>IF(Table_8_UK!N101=0,"zero",RIGHT(Table_8_UK!N101,1))</f>
        <v>9</v>
      </c>
    </row>
    <row r="102" spans="1:62" x14ac:dyDescent="0.25">
      <c r="AW102" s="14" t="str">
        <f>IF(Table_8_UK!H102=0,"zero",RIGHT(Table_8_UK!H102,1))</f>
        <v>zero</v>
      </c>
      <c r="AX102" s="32" t="str">
        <f>IF(Table_8_UK!I102=0,"zero",RIGHT(Table_8_UK!I102,1))</f>
        <v>4</v>
      </c>
      <c r="AY102" s="32" t="str">
        <f>IF(Table_8_UK!J102=0,"zero",RIGHT(Table_8_UK!J102,1))</f>
        <v>4</v>
      </c>
      <c r="AZ102" s="32" t="str">
        <f>IF(Table_8_UK!K102=0,"zero",RIGHT(Table_8_UK!K102,1))</f>
        <v>zero</v>
      </c>
      <c r="BA102" s="32" t="str">
        <f>IF(Table_8_UK!L102=0,"zero",RIGHT(Table_8_UK!L102,1))</f>
        <v>2</v>
      </c>
      <c r="BB102" s="32" t="str">
        <f>IF(Table_8_UK!M102=0,"zero",RIGHT(Table_8_UK!M102,1))</f>
        <v>zero</v>
      </c>
      <c r="BC102" s="15" t="str">
        <f>IF(Table_8_UK!N102=0,"zero",RIGHT(Table_8_UK!N102,1))</f>
        <v>7</v>
      </c>
    </row>
    <row r="103" spans="1:62" x14ac:dyDescent="0.25">
      <c r="AW103" s="14" t="str">
        <f>IF(Table_8_UK!H103=0,"zero",RIGHT(Table_8_UK!H103,1))</f>
        <v>zero</v>
      </c>
      <c r="AX103" s="32" t="str">
        <f>IF(Table_8_UK!I103=0,"zero",RIGHT(Table_8_UK!I103,1))</f>
        <v>zero</v>
      </c>
      <c r="AY103" s="32" t="str">
        <f>IF(Table_8_UK!J103=0,"zero",RIGHT(Table_8_UK!J103,1))</f>
        <v>zero</v>
      </c>
      <c r="AZ103" s="32" t="str">
        <f>IF(Table_8_UK!K103=0,"zero",RIGHT(Table_8_UK!K103,1))</f>
        <v>zero</v>
      </c>
      <c r="BA103" s="32" t="str">
        <f>IF(Table_8_UK!L103=0,"zero",RIGHT(Table_8_UK!L103,1))</f>
        <v>zero</v>
      </c>
      <c r="BB103" s="32" t="str">
        <f>IF(Table_8_UK!M103=0,"zero",RIGHT(Table_8_UK!M103,1))</f>
        <v>zero</v>
      </c>
      <c r="BC103" s="15" t="str">
        <f>IF(Table_8_UK!N103=0,"zero",RIGHT(Table_8_UK!N103,1))</f>
        <v>zero</v>
      </c>
    </row>
    <row r="104" spans="1:62" x14ac:dyDescent="0.25">
      <c r="AW104" s="155" t="str">
        <f>IF(Table_8_UK!H104=0,"zero",RIGHT(Table_8_UK!H104,1))</f>
        <v>0</v>
      </c>
      <c r="AX104" s="157" t="str">
        <f>IF(Table_8_UK!I104=0,"zero",RIGHT(Table_8_UK!I104,1))</f>
        <v>9</v>
      </c>
      <c r="AY104" s="157" t="str">
        <f>IF(Table_8_UK!J104=0,"zero",RIGHT(Table_8_UK!J104,1))</f>
        <v>9</v>
      </c>
      <c r="AZ104" s="157" t="str">
        <f>IF(Table_8_UK!K104=0,"zero",RIGHT(Table_8_UK!K104,1))</f>
        <v>zero</v>
      </c>
      <c r="BA104" s="157" t="str">
        <f>IF(Table_8_UK!L104=0,"zero",RIGHT(Table_8_UK!L104,1))</f>
        <v>1</v>
      </c>
      <c r="BB104" s="157" t="str">
        <f>IF(Table_8_UK!M104=0,"zero",RIGHT(Table_8_UK!M104,1))</f>
        <v>6</v>
      </c>
      <c r="BC104" s="156" t="str">
        <f>IF(Table_8_UK!N104=0,"zero",RIGHT(Table_8_UK!N104,1))</f>
        <v>7</v>
      </c>
    </row>
    <row r="107" spans="1:62" s="32" customFormat="1" x14ac:dyDescent="0.25"/>
    <row r="108" spans="1:62" s="158" customFormat="1" x14ac:dyDescent="0.25">
      <c r="C108" s="158" t="s">
        <v>423</v>
      </c>
      <c r="E108" s="158" t="s">
        <v>424</v>
      </c>
      <c r="K108" s="158" t="s">
        <v>425</v>
      </c>
      <c r="M108" s="158" t="s">
        <v>426</v>
      </c>
      <c r="O108" s="158" t="s">
        <v>427</v>
      </c>
      <c r="Q108" s="158" t="s">
        <v>428</v>
      </c>
      <c r="AN108" s="158" t="s">
        <v>429</v>
      </c>
      <c r="AR108" s="158" t="s">
        <v>430</v>
      </c>
      <c r="AS108" s="158" t="s">
        <v>431</v>
      </c>
      <c r="AT108" s="158" t="s">
        <v>432</v>
      </c>
      <c r="AU108" s="158" t="s">
        <v>433</v>
      </c>
      <c r="AV108" s="158" t="s">
        <v>434</v>
      </c>
      <c r="AW108" s="158" t="s">
        <v>435</v>
      </c>
      <c r="BD108" s="158" t="s">
        <v>436</v>
      </c>
    </row>
    <row r="109" spans="1:62" x14ac:dyDescent="0.25">
      <c r="A109" s="127" t="s">
        <v>419</v>
      </c>
      <c r="B109" s="126" t="s">
        <v>420</v>
      </c>
      <c r="C109" s="32" t="s">
        <v>437</v>
      </c>
      <c r="E109" s="32" t="s">
        <v>438</v>
      </c>
      <c r="K109" s="32" t="s">
        <v>439</v>
      </c>
      <c r="M109" s="32" t="s">
        <v>440</v>
      </c>
      <c r="O109" s="32" t="s">
        <v>441</v>
      </c>
      <c r="Q109" s="32" t="s">
        <v>442</v>
      </c>
      <c r="AN109" s="32" t="s">
        <v>443</v>
      </c>
      <c r="AR109" s="32" t="s">
        <v>444</v>
      </c>
      <c r="AS109" s="32" t="s">
        <v>445</v>
      </c>
      <c r="AT109" s="32" t="s">
        <v>446</v>
      </c>
      <c r="AU109" s="32" t="s">
        <v>447</v>
      </c>
      <c r="AV109" s="32" t="s">
        <v>448</v>
      </c>
      <c r="AW109" s="32" t="s">
        <v>449</v>
      </c>
      <c r="BD109" s="32" t="s">
        <v>450</v>
      </c>
    </row>
    <row r="110" spans="1:62" x14ac:dyDescent="0.25">
      <c r="A110" s="32" t="s">
        <v>451</v>
      </c>
      <c r="B110" s="32" t="s">
        <v>452</v>
      </c>
      <c r="C110" s="32">
        <f>COUNTIF(C6:D58,"*0*")</f>
        <v>5</v>
      </c>
      <c r="D110" s="159"/>
      <c r="E110" s="32">
        <f>COUNTIF(E6:J24,"*0*")</f>
        <v>1</v>
      </c>
      <c r="K110" s="32">
        <f>COUNTIF(K6:L63,"*0*")</f>
        <v>2</v>
      </c>
      <c r="M110" s="32">
        <f>COUNTIF(M6:N19,"*0*")</f>
        <v>3</v>
      </c>
      <c r="O110" s="32">
        <f>COUNTIF(O6:P57,"*0*")</f>
        <v>8</v>
      </c>
      <c r="Q110" s="32">
        <f>COUNTIF(Q6:AM65,"*0*")</f>
        <v>37</v>
      </c>
      <c r="AN110" s="32">
        <f>COUNTIF(AN6:AQ71,"*0*")</f>
        <v>2</v>
      </c>
      <c r="AR110" s="32">
        <f>COUNTIF(AR6:AR63,"*0*")</f>
        <v>1</v>
      </c>
      <c r="AS110" s="32">
        <f>COUNTIF(AS6:AS12,"*0*")</f>
        <v>0</v>
      </c>
      <c r="AT110" s="32">
        <f>COUNTIF(AT6:AT15,"*0*")</f>
        <v>0</v>
      </c>
      <c r="AU110" s="32">
        <f>COUNTIF(AU6:AU13,"*0*")</f>
        <v>0</v>
      </c>
      <c r="AV110" s="32">
        <f>COUNTIF(AV6:AV10,"*0*")</f>
        <v>0</v>
      </c>
      <c r="AW110" s="32">
        <f>COUNTIF(AW6:BC104,"*0*")</f>
        <v>29</v>
      </c>
      <c r="BD110" s="32">
        <f>COUNTIF(BD6:BJ17,"*0*")</f>
        <v>2</v>
      </c>
    </row>
    <row r="111" spans="1:62" x14ac:dyDescent="0.25">
      <c r="A111" s="32" t="s">
        <v>453</v>
      </c>
      <c r="B111" s="32" t="s">
        <v>454</v>
      </c>
      <c r="C111" s="32">
        <f>COUNTA(C6:D58)</f>
        <v>106</v>
      </c>
      <c r="E111" s="32">
        <f>COUNTA(E6:J24)</f>
        <v>114</v>
      </c>
      <c r="K111" s="32">
        <f>COUNTA(K6:L63)</f>
        <v>116</v>
      </c>
      <c r="M111" s="32">
        <f>COUNTA(M6:N19)</f>
        <v>28</v>
      </c>
      <c r="O111" s="32">
        <f>COUNTA(O6:P52)</f>
        <v>94</v>
      </c>
      <c r="Q111" s="32">
        <f>COUNTA(Q6:AM65)</f>
        <v>1380</v>
      </c>
      <c r="AN111" s="32">
        <f>COUNTA(AN6:AQ71)</f>
        <v>264</v>
      </c>
      <c r="AR111" s="32">
        <f>COUNTA(AR6:AR63)</f>
        <v>58</v>
      </c>
      <c r="AS111" s="32">
        <f>COUNTA(AS6:AS12)</f>
        <v>7</v>
      </c>
      <c r="AT111" s="32">
        <f>COUNTA(AT6:AT15)</f>
        <v>10</v>
      </c>
      <c r="AU111" s="32">
        <f>COUNTA(AU6:AU13)</f>
        <v>8</v>
      </c>
      <c r="AV111" s="32">
        <f>COUNTA(AV6:AV10)</f>
        <v>5</v>
      </c>
      <c r="AW111" s="32">
        <f>COUNTA(AW6:BC104)</f>
        <v>693</v>
      </c>
      <c r="BD111" s="32">
        <f>COUNTA(BD6:BJ17)</f>
        <v>84</v>
      </c>
    </row>
    <row r="112" spans="1:62" ht="30" customHeight="1" x14ac:dyDescent="0.25">
      <c r="A112" s="129" t="s">
        <v>455</v>
      </c>
      <c r="B112" s="32" t="s">
        <v>456</v>
      </c>
      <c r="C112" s="32">
        <f>COUNTIF(C6:D58,"zero")</f>
        <v>40</v>
      </c>
      <c r="D112"/>
      <c r="E112" s="32">
        <f>COUNTIF(E6:J24,"zero")</f>
        <v>71</v>
      </c>
      <c r="F112"/>
      <c r="G112"/>
      <c r="H112"/>
      <c r="I112"/>
      <c r="J112"/>
      <c r="K112" s="32">
        <f>COUNTIF(K6:L63,"zero")</f>
        <v>60</v>
      </c>
      <c r="L112"/>
      <c r="M112" s="32">
        <f>COUNTIF(M6:N19,"zero")</f>
        <v>18</v>
      </c>
      <c r="N112"/>
      <c r="O112" s="32">
        <f>COUNTIF(O6:P52,"zero")</f>
        <v>39</v>
      </c>
      <c r="P112"/>
      <c r="Q112" s="32">
        <f>COUNTIF(Q6:AM65,"zero")</f>
        <v>916</v>
      </c>
      <c r="R112"/>
      <c r="S112"/>
      <c r="T112"/>
      <c r="U112"/>
      <c r="V112"/>
      <c r="W112"/>
      <c r="X112"/>
      <c r="Y112"/>
      <c r="Z112"/>
      <c r="AA112"/>
      <c r="AB112"/>
      <c r="AC112"/>
      <c r="AD112"/>
      <c r="AE112"/>
      <c r="AF112"/>
      <c r="AG112"/>
      <c r="AH112"/>
      <c r="AI112"/>
      <c r="AJ112"/>
      <c r="AK112"/>
      <c r="AL112"/>
      <c r="AM112"/>
      <c r="AN112" s="32">
        <f>COUNTIF(AN6:AQ71,"zero")</f>
        <v>203</v>
      </c>
      <c r="AO112"/>
      <c r="AP112"/>
      <c r="AQ112"/>
      <c r="AR112" s="32">
        <f>COUNTIF(AR6:AR63,"zero")</f>
        <v>14</v>
      </c>
      <c r="AS112" s="32">
        <f>COUNTIF(AS6:AS12,"zero")</f>
        <v>7</v>
      </c>
      <c r="AT112" s="32">
        <f>COUNTIF(AT6:AT15,"zero")</f>
        <v>10</v>
      </c>
      <c r="AU112" s="32">
        <f>COUNTIF(AU6:AU13,"zero")</f>
        <v>2</v>
      </c>
      <c r="AV112" s="32">
        <f>COUNTIF(AV6:AV10,"zero")</f>
        <v>5</v>
      </c>
      <c r="AW112" s="32">
        <f>COUNTIF(AW6:BC104,"zero")</f>
        <v>178</v>
      </c>
      <c r="AX112"/>
      <c r="AY112"/>
      <c r="AZ112"/>
      <c r="BA112"/>
      <c r="BB112"/>
      <c r="BC112"/>
      <c r="BD112" s="32">
        <f>COUNTIF(BD6:BJ17,"zero")</f>
        <v>69</v>
      </c>
      <c r="BE112"/>
      <c r="BF112"/>
      <c r="BG112"/>
      <c r="BH112"/>
      <c r="BI112"/>
      <c r="BJ112"/>
    </row>
    <row r="113" spans="1:62" x14ac:dyDescent="0.25">
      <c r="A113" s="160" t="s">
        <v>457</v>
      </c>
      <c r="B113" s="32" t="s">
        <v>458</v>
      </c>
      <c r="C113" s="161">
        <f>IF(C111-C112=0,0,C110/(C111-C112))</f>
        <v>7.575757575757576E-2</v>
      </c>
      <c r="E113" s="161">
        <f>IF(E111-E112=0,0,E110/(E111-E112))</f>
        <v>2.3255813953488372E-2</v>
      </c>
      <c r="K113" s="161">
        <f>IF(K111-K112=0,0,K110/(K111-K112))</f>
        <v>3.5714285714285712E-2</v>
      </c>
      <c r="M113" s="161">
        <f>IF(M111-M112=0,0,M110/(M111-M112))</f>
        <v>0.3</v>
      </c>
      <c r="O113" s="161">
        <f>IF(O111-O112=0,0,O110/(O111-O112))</f>
        <v>0.14545454545454545</v>
      </c>
      <c r="Q113" s="161">
        <f>IF(Q111-Q112=0,0,Q110/(Q111-Q112))</f>
        <v>7.9741379310344834E-2</v>
      </c>
      <c r="AN113" s="161">
        <f>IF(AN111-AN112=0,0,AN110/(AN111-AN112))</f>
        <v>3.2786885245901641E-2</v>
      </c>
      <c r="AR113" s="161">
        <f t="shared" ref="AR113:AW113" si="0">IF(AR111-AR112=0,0,AR110/(AR111-AR112))</f>
        <v>2.2727272727272728E-2</v>
      </c>
      <c r="AS113" s="161">
        <f t="shared" si="0"/>
        <v>0</v>
      </c>
      <c r="AT113" s="161">
        <f t="shared" si="0"/>
        <v>0</v>
      </c>
      <c r="AU113" s="161">
        <f t="shared" si="0"/>
        <v>0</v>
      </c>
      <c r="AV113" s="161">
        <f t="shared" si="0"/>
        <v>0</v>
      </c>
      <c r="AW113" s="161">
        <f t="shared" si="0"/>
        <v>5.6310679611650483E-2</v>
      </c>
      <c r="BD113" s="161">
        <f>IF(BD111-BD112=0,0,BD110/(BD111-BD112))</f>
        <v>0.13333333333333333</v>
      </c>
    </row>
    <row r="114" spans="1:62" ht="30" customHeight="1" x14ac:dyDescent="0.25">
      <c r="A114" s="129" t="s">
        <v>459</v>
      </c>
      <c r="B114" s="32" t="s">
        <v>460</v>
      </c>
      <c r="C114" s="32" t="str">
        <f>IF(C113&gt;0.5,"FAIL","PASS")</f>
        <v>PASS</v>
      </c>
      <c r="D114"/>
      <c r="E114" s="32" t="str">
        <f>IF(E113&gt;0.5,"FAIL","PASS")</f>
        <v>PASS</v>
      </c>
      <c r="F114"/>
      <c r="G114"/>
      <c r="H114"/>
      <c r="I114"/>
      <c r="J114"/>
      <c r="K114" s="32" t="str">
        <f>IF(K113&gt;0.5,"FAIL","PASS")</f>
        <v>PASS</v>
      </c>
      <c r="L114"/>
      <c r="M114" s="32" t="str">
        <f>IF(M113&gt;0.5,"FAIL","PASS")</f>
        <v>PASS</v>
      </c>
      <c r="N114"/>
      <c r="O114" s="32" t="str">
        <f>IF(O113&gt;0.5,"FAIL","PASS")</f>
        <v>PASS</v>
      </c>
      <c r="P114"/>
      <c r="Q114" s="32" t="str">
        <f>IF(Q113&gt;0.5,"FAIL","PASS")</f>
        <v>PASS</v>
      </c>
      <c r="R114"/>
      <c r="S114"/>
      <c r="T114"/>
      <c r="U114"/>
      <c r="V114"/>
      <c r="W114"/>
      <c r="X114"/>
      <c r="Y114"/>
      <c r="Z114"/>
      <c r="AA114"/>
      <c r="AB114"/>
      <c r="AC114"/>
      <c r="AD114"/>
      <c r="AE114"/>
      <c r="AF114"/>
      <c r="AG114"/>
      <c r="AH114"/>
      <c r="AI114"/>
      <c r="AJ114"/>
      <c r="AK114"/>
      <c r="AL114"/>
      <c r="AM114"/>
      <c r="AN114" s="32" t="str">
        <f>IF(AN113&gt;0.5,"FAIL","PASS")</f>
        <v>PASS</v>
      </c>
      <c r="AO114"/>
      <c r="AP114"/>
      <c r="AQ114"/>
      <c r="AR114" s="32" t="str">
        <f t="shared" ref="AR114:AW114" si="1">IF(AR113&gt;0.5,"FAIL","PASS")</f>
        <v>PASS</v>
      </c>
      <c r="AS114" s="32" t="str">
        <f t="shared" si="1"/>
        <v>PASS</v>
      </c>
      <c r="AT114" s="32" t="str">
        <f t="shared" si="1"/>
        <v>PASS</v>
      </c>
      <c r="AU114" s="32" t="str">
        <f t="shared" si="1"/>
        <v>PASS</v>
      </c>
      <c r="AV114" s="32" t="str">
        <f t="shared" si="1"/>
        <v>PASS</v>
      </c>
      <c r="AW114" s="32" t="str">
        <f t="shared" si="1"/>
        <v>PASS</v>
      </c>
      <c r="AX114"/>
      <c r="AY114"/>
      <c r="AZ114"/>
      <c r="BA114"/>
      <c r="BB114"/>
      <c r="BC114"/>
      <c r="BD114" s="32" t="str">
        <f>IF(BD113&gt;0.5,"FAIL","PASS")</f>
        <v>PASS</v>
      </c>
      <c r="BE114"/>
      <c r="BF114"/>
      <c r="BG114"/>
      <c r="BH114"/>
      <c r="BI114"/>
      <c r="BJ114"/>
    </row>
    <row r="115" spans="1:62" ht="30" customHeight="1" x14ac:dyDescent="0.25">
      <c r="A115" s="129" t="s">
        <v>461</v>
      </c>
      <c r="B115" s="32" t="s">
        <v>462</v>
      </c>
      <c r="C115" s="162" t="str">
        <f>IF(C114="FAIL","Table_1_UK,","")</f>
        <v/>
      </c>
      <c r="D115"/>
      <c r="E115" s="162" t="str">
        <f>IF(E114="FAIL","Table_2_UK,","")</f>
        <v/>
      </c>
      <c r="F115"/>
      <c r="G115"/>
      <c r="H115"/>
      <c r="I115"/>
      <c r="J115"/>
      <c r="K115" s="162" t="str">
        <f>IF(K114="FAIL","Table_3_UK,","")</f>
        <v/>
      </c>
      <c r="L115"/>
      <c r="M115" s="162" t="str">
        <f>IF(M114="FAIL","Table_3_Scotland,","")</f>
        <v/>
      </c>
      <c r="N115"/>
      <c r="O115" s="162" t="str">
        <f>IF(O114="FAIL","Table_4_UK,","")</f>
        <v/>
      </c>
      <c r="P115"/>
      <c r="Q115" s="162" t="str">
        <f>IF(Q114="FAIL","Table_5_UK,","")</f>
        <v/>
      </c>
      <c r="R115"/>
      <c r="S115"/>
      <c r="T115"/>
      <c r="U115"/>
      <c r="V115"/>
      <c r="W115"/>
      <c r="X115"/>
      <c r="Y115"/>
      <c r="Z115"/>
      <c r="AA115"/>
      <c r="AB115"/>
      <c r="AC115"/>
      <c r="AD115"/>
      <c r="AE115"/>
      <c r="AF115"/>
      <c r="AG115"/>
      <c r="AH115"/>
      <c r="AI115"/>
      <c r="AJ115"/>
      <c r="AK115"/>
      <c r="AL115"/>
      <c r="AM115"/>
      <c r="AN115" s="162" t="str">
        <f>IF(AN114="FAIL","Table_6_UK,","")</f>
        <v/>
      </c>
      <c r="AO115"/>
      <c r="AP115"/>
      <c r="AQ115"/>
      <c r="AR115" s="162" t="str">
        <f>IF(AR114="FAIL","Table_7_UK,","")</f>
        <v/>
      </c>
      <c r="AS115" s="162" t="str">
        <f>IF(AS114="FAIL","Table_7_England,","")</f>
        <v/>
      </c>
      <c r="AT115" s="162" t="str">
        <f>IF(AT114="FAIL","Table_7_Wales,","")</f>
        <v/>
      </c>
      <c r="AU115" s="162" t="str">
        <f>IF(AU114="FAIL","Table_7_Scotland,","")</f>
        <v/>
      </c>
      <c r="AV115" s="162" t="str">
        <f>IF(AV114="FAIL","Table_7_N_Ireland,","")</f>
        <v/>
      </c>
      <c r="AW115" s="162" t="str">
        <f>IF(AW114="FAIL","Table_8_UK,","")</f>
        <v/>
      </c>
      <c r="AX115"/>
      <c r="AY115"/>
      <c r="AZ115"/>
      <c r="BA115"/>
      <c r="BB115"/>
      <c r="BC115"/>
      <c r="BD115" s="162" t="str">
        <f>IF(BD114="FAIL","Table_9_UK,","")</f>
        <v/>
      </c>
      <c r="BE115"/>
      <c r="BF115"/>
      <c r="BG115"/>
      <c r="BH115"/>
      <c r="BI115"/>
      <c r="BJ115"/>
    </row>
    <row r="116" spans="1:62" x14ac:dyDescent="0.25">
      <c r="A116" s="163"/>
      <c r="B116" s="163"/>
    </row>
    <row r="117" spans="1:62" x14ac:dyDescent="0.25">
      <c r="B117" s="163"/>
    </row>
    <row r="118" spans="1:62" x14ac:dyDescent="0.25">
      <c r="B118" s="163"/>
    </row>
  </sheetData>
  <mergeCells count="1">
    <mergeCell ref="A1:B2"/>
  </mergeCells>
  <pageMargins left="0.7" right="0.7" top="0.75" bottom="0.75" header="0.3" footer="0.3"/>
  <pageSetup paperSize="9" orientation="portrait" r:id="rId1"/>
  <ignoredErrors>
    <ignoredError sqref="AT110:AT11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58"/>
  <sheetViews>
    <sheetView tabSelected="1" zoomScale="90" zoomScaleNormal="90" workbookViewId="0"/>
  </sheetViews>
  <sheetFormatPr defaultColWidth="9.140625" defaultRowHeight="12.75" x14ac:dyDescent="0.2"/>
  <cols>
    <col min="1" max="1" width="9" style="224" customWidth="1"/>
    <col min="2" max="2" width="1.42578125" style="164" customWidth="1"/>
    <col min="3" max="3" width="0.85546875" style="164" customWidth="1"/>
    <col min="4" max="4" width="50.7109375" style="164" customWidth="1"/>
    <col min="5" max="5" width="3.28515625" style="164" hidden="1" customWidth="1"/>
    <col min="6" max="6" width="4.140625" style="164" hidden="1" customWidth="1"/>
    <col min="7" max="7" width="2.7109375" style="164" hidden="1" customWidth="1"/>
    <col min="8" max="8" width="16.42578125" style="164" customWidth="1"/>
    <col min="9" max="9" width="16.5703125" style="164" customWidth="1"/>
    <col min="10" max="10" width="3.85546875" style="164" customWidth="1"/>
    <col min="11" max="12" width="16.140625" style="164" hidden="1" customWidth="1"/>
    <col min="13" max="13" width="53.7109375" style="164" customWidth="1"/>
    <col min="14" max="15" width="9.140625" style="164" customWidth="1"/>
    <col min="16" max="16" width="17.42578125" style="164" bestFit="1" customWidth="1"/>
    <col min="17" max="17" width="10.42578125" style="164" customWidth="1"/>
    <col min="18" max="18" width="9.140625" style="164" customWidth="1"/>
    <col min="19" max="16384" width="9.140625" style="164"/>
  </cols>
  <sheetData>
    <row r="1" spans="1:13" customFormat="1" ht="54" customHeight="1" x14ac:dyDescent="0.25">
      <c r="A1" s="165" t="s">
        <v>463</v>
      </c>
      <c r="B1" s="533" t="s">
        <v>464</v>
      </c>
      <c r="C1" s="533"/>
      <c r="D1" s="533"/>
      <c r="E1" s="533"/>
      <c r="F1" s="533"/>
      <c r="G1" s="533"/>
      <c r="H1" s="166"/>
      <c r="I1" s="167"/>
      <c r="L1" s="168"/>
    </row>
    <row r="2" spans="1:13" customFormat="1" ht="15.75" customHeight="1" x14ac:dyDescent="0.25">
      <c r="A2" s="169"/>
      <c r="B2" s="170"/>
      <c r="C2" s="170"/>
      <c r="D2" s="170"/>
      <c r="E2" s="170"/>
      <c r="F2" s="170"/>
      <c r="G2" s="170"/>
      <c r="H2" s="170"/>
      <c r="I2" s="171"/>
      <c r="K2" s="164"/>
      <c r="L2" s="172"/>
      <c r="M2" s="173" t="s">
        <v>465</v>
      </c>
    </row>
    <row r="3" spans="1:13" customFormat="1" ht="31.5" customHeight="1" x14ac:dyDescent="0.25">
      <c r="A3" s="174"/>
      <c r="B3" s="175"/>
      <c r="C3" s="175"/>
      <c r="D3" s="175"/>
      <c r="E3" s="175"/>
      <c r="F3" s="175"/>
      <c r="G3" s="176"/>
      <c r="H3" s="177" t="s">
        <v>466</v>
      </c>
      <c r="I3" s="178" t="s">
        <v>467</v>
      </c>
      <c r="K3" s="172"/>
      <c r="L3" s="172"/>
      <c r="M3" s="179" t="s">
        <v>468</v>
      </c>
    </row>
    <row r="4" spans="1:13" customFormat="1" ht="28.5" customHeight="1" x14ac:dyDescent="0.25">
      <c r="A4" s="180"/>
      <c r="B4" s="181"/>
      <c r="C4" s="181"/>
      <c r="D4" s="181"/>
      <c r="E4" s="181"/>
      <c r="F4" s="181"/>
      <c r="G4" s="182"/>
      <c r="H4" s="183" t="s">
        <v>469</v>
      </c>
      <c r="I4" s="183" t="s">
        <v>469</v>
      </c>
      <c r="K4" s="168" t="s">
        <v>469</v>
      </c>
      <c r="L4" s="168" t="s">
        <v>470</v>
      </c>
      <c r="M4" s="184" t="s">
        <v>471</v>
      </c>
    </row>
    <row r="5" spans="1:13" customFormat="1" ht="12.75" customHeight="1" x14ac:dyDescent="0.25">
      <c r="A5" s="185">
        <v>1</v>
      </c>
      <c r="B5" s="186" t="s">
        <v>472</v>
      </c>
      <c r="C5" s="187"/>
      <c r="D5" s="187"/>
      <c r="E5" s="187"/>
      <c r="F5" s="187"/>
      <c r="G5" s="188"/>
      <c r="H5" s="189"/>
      <c r="I5" s="190"/>
      <c r="K5" s="191" t="s">
        <v>473</v>
      </c>
      <c r="L5" s="191" t="s">
        <v>473</v>
      </c>
      <c r="M5" s="168" t="s">
        <v>474</v>
      </c>
    </row>
    <row r="6" spans="1:13" customFormat="1" ht="12.75" customHeight="1" x14ac:dyDescent="0.25">
      <c r="A6" s="185" t="s">
        <v>475</v>
      </c>
      <c r="B6" s="192"/>
      <c r="C6" s="193" t="s">
        <v>476</v>
      </c>
      <c r="D6" s="193"/>
      <c r="E6" s="194"/>
      <c r="F6" s="194"/>
      <c r="G6" s="195"/>
      <c r="H6" s="196">
        <f>Table_7_UK!H6</f>
        <v>252493</v>
      </c>
      <c r="I6" s="197">
        <v>221748</v>
      </c>
      <c r="K6" s="198">
        <f t="shared" ref="K6:K13" si="0">H6-I6</f>
        <v>30745</v>
      </c>
      <c r="L6" s="198">
        <f t="shared" ref="L6:L13" si="1">IF(AND(OR(H6=0,I6&lt;&gt;0),OR(I6=0,H6&lt;&gt;0)),IF((H6+I6+K6&lt;&gt;0),IF(AND(OR(H6&gt;0,I6&lt;0),OR(I6&gt;0,H6&lt;0)),ABS(K6/MIN(ABS(I6),ABS(H6))),10),"-"),10)</f>
        <v>0.13864837563360211</v>
      </c>
      <c r="M6" s="199"/>
    </row>
    <row r="7" spans="1:13" customFormat="1" ht="12.75" customHeight="1" x14ac:dyDescent="0.25">
      <c r="A7" s="185" t="s">
        <v>477</v>
      </c>
      <c r="B7" s="192"/>
      <c r="C7" s="193" t="s">
        <v>478</v>
      </c>
      <c r="D7" s="193"/>
      <c r="E7" s="194"/>
      <c r="F7" s="194"/>
      <c r="G7" s="195"/>
      <c r="H7" s="196">
        <f>Table_7_UK!H8</f>
        <v>194514</v>
      </c>
      <c r="I7" s="200">
        <v>198858</v>
      </c>
      <c r="K7" s="198">
        <f t="shared" si="0"/>
        <v>-4344</v>
      </c>
      <c r="L7" s="198">
        <f t="shared" si="1"/>
        <v>2.2332582744686757E-2</v>
      </c>
      <c r="M7" s="199"/>
    </row>
    <row r="8" spans="1:13" customFormat="1" ht="12.75" customHeight="1" x14ac:dyDescent="0.25">
      <c r="A8" s="185" t="s">
        <v>479</v>
      </c>
      <c r="B8" s="192"/>
      <c r="C8" s="193" t="s">
        <v>480</v>
      </c>
      <c r="D8" s="193"/>
      <c r="E8" s="194"/>
      <c r="F8" s="194"/>
      <c r="G8" s="195"/>
      <c r="H8" s="196">
        <f>Table_7_UK!H34</f>
        <v>272895</v>
      </c>
      <c r="I8" s="200">
        <v>253026</v>
      </c>
      <c r="K8" s="198">
        <f t="shared" si="0"/>
        <v>19869</v>
      </c>
      <c r="L8" s="198">
        <f t="shared" si="1"/>
        <v>7.8525527020938554E-2</v>
      </c>
      <c r="M8" s="199"/>
    </row>
    <row r="9" spans="1:13" customFormat="1" ht="12.75" customHeight="1" x14ac:dyDescent="0.25">
      <c r="A9" s="185" t="s">
        <v>481</v>
      </c>
      <c r="B9" s="192"/>
      <c r="C9" s="193" t="s">
        <v>482</v>
      </c>
      <c r="D9" s="193"/>
      <c r="E9" s="194"/>
      <c r="F9" s="194"/>
      <c r="G9" s="195"/>
      <c r="H9" s="196">
        <f>Table_7_UK!H51</f>
        <v>163805</v>
      </c>
      <c r="I9" s="200">
        <v>145717</v>
      </c>
      <c r="K9" s="198">
        <f t="shared" si="0"/>
        <v>18088</v>
      </c>
      <c r="L9" s="198">
        <f t="shared" si="1"/>
        <v>0.12413102108882286</v>
      </c>
      <c r="M9" s="199"/>
    </row>
    <row r="10" spans="1:13" customFormat="1" ht="12.75" customHeight="1" x14ac:dyDescent="0.25">
      <c r="A10" s="185" t="s">
        <v>483</v>
      </c>
      <c r="B10" s="192"/>
      <c r="C10" s="193" t="s">
        <v>484</v>
      </c>
      <c r="D10" s="193"/>
      <c r="E10" s="194"/>
      <c r="F10" s="194"/>
      <c r="G10" s="195"/>
      <c r="H10" s="196">
        <f>Table_7_UK!H53</f>
        <v>13284</v>
      </c>
      <c r="I10" s="200">
        <v>14599</v>
      </c>
      <c r="K10" s="198">
        <f t="shared" si="0"/>
        <v>-1315</v>
      </c>
      <c r="L10" s="198">
        <f t="shared" si="1"/>
        <v>9.8991267690454687E-2</v>
      </c>
      <c r="M10" s="199"/>
    </row>
    <row r="11" spans="1:13" customFormat="1" ht="12.75" customHeight="1" x14ac:dyDescent="0.25">
      <c r="A11" s="185" t="s">
        <v>485</v>
      </c>
      <c r="B11" s="201"/>
      <c r="C11" s="202" t="s">
        <v>486</v>
      </c>
      <c r="D11" s="202"/>
      <c r="E11" s="202"/>
      <c r="F11" s="202"/>
      <c r="G11" s="203"/>
      <c r="H11" s="204">
        <f>SUM(H6:H10)</f>
        <v>896991</v>
      </c>
      <c r="I11" s="204">
        <f>SUM(I6:I10)</f>
        <v>833948</v>
      </c>
      <c r="K11" s="198">
        <f t="shared" si="0"/>
        <v>63043</v>
      </c>
      <c r="L11" s="198">
        <f t="shared" si="1"/>
        <v>7.5595840508041273E-2</v>
      </c>
      <c r="M11" s="205"/>
    </row>
    <row r="12" spans="1:13" customFormat="1" ht="12.75" customHeight="1" x14ac:dyDescent="0.25">
      <c r="A12" s="185" t="s">
        <v>487</v>
      </c>
      <c r="B12" s="16"/>
      <c r="C12" s="206" t="s">
        <v>488</v>
      </c>
      <c r="D12" s="194"/>
      <c r="E12" s="194"/>
      <c r="F12" s="194"/>
      <c r="G12" s="195"/>
      <c r="H12" s="196">
        <f>Table_7_UK!H61</f>
        <v>11474</v>
      </c>
      <c r="I12" s="200">
        <v>12404</v>
      </c>
      <c r="J12" s="207"/>
      <c r="K12" s="198">
        <f t="shared" si="0"/>
        <v>-930</v>
      </c>
      <c r="L12" s="198">
        <f t="shared" si="1"/>
        <v>8.1052815060135966E-2</v>
      </c>
      <c r="M12" s="199"/>
    </row>
    <row r="13" spans="1:13" customFormat="1" ht="12.75" customHeight="1" x14ac:dyDescent="0.25">
      <c r="A13" s="185" t="s">
        <v>489</v>
      </c>
      <c r="B13" s="208" t="s">
        <v>490</v>
      </c>
      <c r="C13" s="209"/>
      <c r="D13" s="209"/>
      <c r="E13" s="209"/>
      <c r="F13" s="209"/>
      <c r="G13" s="210"/>
      <c r="H13" s="204">
        <f>H11+H12</f>
        <v>908465</v>
      </c>
      <c r="I13" s="204">
        <f>I11+I12</f>
        <v>846352</v>
      </c>
      <c r="K13" s="198">
        <f t="shared" si="0"/>
        <v>62113</v>
      </c>
      <c r="L13" s="198">
        <f t="shared" si="1"/>
        <v>7.3389086337599482E-2</v>
      </c>
      <c r="M13" s="205"/>
    </row>
    <row r="14" spans="1:13" customFormat="1" ht="12.75" customHeight="1" x14ac:dyDescent="0.25">
      <c r="A14" s="185"/>
      <c r="B14" s="211"/>
      <c r="C14" s="206"/>
      <c r="D14" s="206"/>
      <c r="E14" s="206"/>
      <c r="F14" s="206"/>
      <c r="G14" s="212"/>
      <c r="H14" s="213"/>
      <c r="I14" s="213"/>
    </row>
    <row r="15" spans="1:13" customFormat="1" ht="12.75" customHeight="1" x14ac:dyDescent="0.25">
      <c r="A15" s="185">
        <v>2</v>
      </c>
      <c r="B15" s="186" t="s">
        <v>491</v>
      </c>
      <c r="C15" s="187"/>
      <c r="D15" s="187"/>
      <c r="E15" s="187"/>
      <c r="F15" s="187"/>
      <c r="G15" s="188"/>
      <c r="H15" s="214"/>
      <c r="I15" s="214"/>
    </row>
    <row r="16" spans="1:13" customFormat="1" ht="12.75" customHeight="1" x14ac:dyDescent="0.25">
      <c r="A16" s="185" t="s">
        <v>492</v>
      </c>
      <c r="B16" s="192"/>
      <c r="C16" s="206" t="s">
        <v>493</v>
      </c>
      <c r="D16" s="194"/>
      <c r="E16" s="194"/>
      <c r="F16" s="194"/>
      <c r="G16" s="195"/>
      <c r="H16" s="24">
        <f>Table_8_UK!J104</f>
        <v>477889</v>
      </c>
      <c r="I16" s="200">
        <v>494355</v>
      </c>
      <c r="K16" s="198">
        <f t="shared" ref="K16:K21" si="2">H16-I16</f>
        <v>-16466</v>
      </c>
      <c r="L16" s="198">
        <f t="shared" ref="L16:L21" si="3">IF(AND(OR(H16=0,I16&lt;&gt;0),OR(I16=0,H16&lt;&gt;0)),IF((H16+I16+K16&lt;&gt;0),IF(AND(OR(H16&gt;0,I16&lt;0),OR(I16&gt;0,H16&lt;0)),ABS(K16/MIN(ABS(I16),ABS(H16))),10),"-"),10)</f>
        <v>3.4455699963799123E-2</v>
      </c>
      <c r="M16" s="199"/>
    </row>
    <row r="17" spans="1:16" customFormat="1" ht="12.75" customHeight="1" x14ac:dyDescent="0.25">
      <c r="A17" s="185" t="s">
        <v>494</v>
      </c>
      <c r="B17" s="192"/>
      <c r="C17" s="206" t="s">
        <v>495</v>
      </c>
      <c r="D17" s="194"/>
      <c r="E17" s="194"/>
      <c r="F17" s="194"/>
      <c r="G17" s="195"/>
      <c r="H17" s="196">
        <f>Table_8_UK!K104</f>
        <v>0</v>
      </c>
      <c r="I17" s="200">
        <v>0</v>
      </c>
      <c r="K17" s="198">
        <f t="shared" si="2"/>
        <v>0</v>
      </c>
      <c r="L17" s="198" t="str">
        <f t="shared" si="3"/>
        <v>-</v>
      </c>
      <c r="M17" s="199"/>
    </row>
    <row r="18" spans="1:16" customFormat="1" ht="12.75" customHeight="1" x14ac:dyDescent="0.25">
      <c r="A18" s="185" t="s">
        <v>496</v>
      </c>
      <c r="B18" s="22"/>
      <c r="C18" s="212" t="s">
        <v>497</v>
      </c>
      <c r="D18" s="194"/>
      <c r="E18" s="194"/>
      <c r="F18" s="194"/>
      <c r="G18" s="195"/>
      <c r="H18" s="196">
        <f>Table_8_UK!L104</f>
        <v>313061</v>
      </c>
      <c r="I18" s="200">
        <v>290981</v>
      </c>
      <c r="K18" s="198">
        <f t="shared" si="2"/>
        <v>22080</v>
      </c>
      <c r="L18" s="198">
        <f t="shared" si="3"/>
        <v>7.5881243105219931E-2</v>
      </c>
      <c r="M18" s="199"/>
    </row>
    <row r="19" spans="1:16" customFormat="1" ht="12.75" customHeight="1" x14ac:dyDescent="0.25">
      <c r="A19" s="185" t="s">
        <v>498</v>
      </c>
      <c r="B19" s="192"/>
      <c r="C19" s="212" t="s">
        <v>499</v>
      </c>
      <c r="D19" s="194"/>
      <c r="E19" s="194"/>
      <c r="F19" s="194"/>
      <c r="G19" s="195"/>
      <c r="H19" s="196">
        <f>Table_8_UK!M104</f>
        <v>40286</v>
      </c>
      <c r="I19" s="200">
        <v>34154</v>
      </c>
      <c r="K19" s="198">
        <f t="shared" si="2"/>
        <v>6132</v>
      </c>
      <c r="L19" s="198">
        <f t="shared" si="3"/>
        <v>0.17953973180300989</v>
      </c>
      <c r="M19" s="199"/>
    </row>
    <row r="20" spans="1:16" customFormat="1" ht="12.75" customHeight="1" x14ac:dyDescent="0.25">
      <c r="A20" s="185" t="s">
        <v>500</v>
      </c>
      <c r="B20" s="22"/>
      <c r="C20" s="212" t="s">
        <v>501</v>
      </c>
      <c r="D20" s="194"/>
      <c r="E20" s="194"/>
      <c r="F20" s="194"/>
      <c r="G20" s="195"/>
      <c r="H20" s="196">
        <f>Table_8_UK!N104</f>
        <v>12757</v>
      </c>
      <c r="I20" s="200">
        <v>11131</v>
      </c>
      <c r="K20" s="198">
        <f t="shared" si="2"/>
        <v>1626</v>
      </c>
      <c r="L20" s="198">
        <f t="shared" si="3"/>
        <v>0.14607851945018416</v>
      </c>
      <c r="M20" s="199"/>
      <c r="P20" s="164"/>
    </row>
    <row r="21" spans="1:16" customFormat="1" ht="12.75" customHeight="1" x14ac:dyDescent="0.25">
      <c r="A21" s="185" t="s">
        <v>502</v>
      </c>
      <c r="B21" s="208" t="s">
        <v>503</v>
      </c>
      <c r="C21" s="209"/>
      <c r="D21" s="209"/>
      <c r="E21" s="209"/>
      <c r="F21" s="209"/>
      <c r="G21" s="210"/>
      <c r="H21" s="204">
        <f>SUM(H16:H20)</f>
        <v>843993</v>
      </c>
      <c r="I21" s="204">
        <f>SUM(I16:I20)</f>
        <v>830621</v>
      </c>
      <c r="K21" s="198">
        <f t="shared" si="2"/>
        <v>13372</v>
      </c>
      <c r="L21" s="198">
        <f t="shared" si="3"/>
        <v>1.6098798368931196E-2</v>
      </c>
      <c r="M21" s="205"/>
    </row>
    <row r="22" spans="1:16" customFormat="1" ht="12.75" customHeight="1" x14ac:dyDescent="0.25">
      <c r="A22" s="185"/>
      <c r="B22" s="16"/>
      <c r="C22" s="194"/>
      <c r="D22" s="194"/>
      <c r="E22" s="194"/>
      <c r="F22" s="194"/>
      <c r="G22" s="195"/>
      <c r="H22" s="2"/>
      <c r="I22" s="2"/>
    </row>
    <row r="23" spans="1:16" customFormat="1" ht="25.5" customHeight="1" x14ac:dyDescent="0.25">
      <c r="A23" s="185">
        <v>3</v>
      </c>
      <c r="B23" s="530" t="s">
        <v>504</v>
      </c>
      <c r="C23" s="531"/>
      <c r="D23" s="531"/>
      <c r="E23" s="531"/>
      <c r="F23" s="531"/>
      <c r="G23" s="532"/>
      <c r="H23" s="204">
        <f>H13-H21</f>
        <v>64472</v>
      </c>
      <c r="I23" s="204">
        <f>I13-I21</f>
        <v>15731</v>
      </c>
      <c r="K23" s="198">
        <f>H23-I23</f>
        <v>48741</v>
      </c>
      <c r="L23" s="198">
        <f>IF(AND(OR(H23=0,I23&lt;&gt;0),OR(I23=0,H23&lt;&gt;0)),IF((H23+I23+K23&lt;&gt;0),IF(AND(OR(H23&gt;0,I23&lt;0),OR(I23&gt;0,H23&lt;0)),ABS(K23/MIN(ABS(I23),ABS(H23))),10),"-"),10)</f>
        <v>3.0984044243849724</v>
      </c>
      <c r="M23" s="205"/>
    </row>
    <row r="24" spans="1:16" customFormat="1" ht="12.75" customHeight="1" x14ac:dyDescent="0.25">
      <c r="A24" s="185"/>
      <c r="B24" s="211"/>
      <c r="C24" s="206"/>
      <c r="D24" s="206"/>
      <c r="E24" s="206"/>
      <c r="F24" s="206"/>
      <c r="G24" s="212"/>
      <c r="H24" s="213"/>
      <c r="I24" s="213"/>
    </row>
    <row r="25" spans="1:16" customFormat="1" ht="12.75" customHeight="1" x14ac:dyDescent="0.25">
      <c r="A25" s="185">
        <v>4</v>
      </c>
      <c r="B25" s="215" t="s">
        <v>505</v>
      </c>
      <c r="C25" s="216"/>
      <c r="D25" s="216"/>
      <c r="E25" s="216"/>
      <c r="F25" s="216"/>
      <c r="G25" s="217"/>
      <c r="H25" s="200">
        <v>518</v>
      </c>
      <c r="I25" s="200">
        <v>39</v>
      </c>
      <c r="K25" s="198">
        <f>H25-I25</f>
        <v>479</v>
      </c>
      <c r="L25" s="198">
        <f>IF(AND(OR(H25=0,I25&lt;&gt;0),OR(I25=0,H25&lt;&gt;0)),IF((H25+I25+K25&lt;&gt;0),IF(AND(OR(H25&gt;0,I25&lt;0),OR(I25&gt;0,H25&lt;0)),ABS(K25/MIN(ABS(I25),ABS(H25))),10),"-"),10)</f>
        <v>12.282051282051283</v>
      </c>
      <c r="M25" s="205"/>
    </row>
    <row r="26" spans="1:16" customFormat="1" ht="12.75" customHeight="1" x14ac:dyDescent="0.25">
      <c r="A26" s="185">
        <v>5</v>
      </c>
      <c r="B26" s="215" t="s">
        <v>506</v>
      </c>
      <c r="C26" s="216"/>
      <c r="D26" s="216"/>
      <c r="E26" s="216"/>
      <c r="F26" s="216"/>
      <c r="G26" s="217"/>
      <c r="H26" s="200">
        <v>28935</v>
      </c>
      <c r="I26" s="200">
        <v>15880</v>
      </c>
      <c r="K26" s="198">
        <f>H26-I26</f>
        <v>13055</v>
      </c>
      <c r="L26" s="198">
        <f>IF(AND(OR(H26=0,I26&lt;&gt;0),OR(I26=0,H26&lt;&gt;0)),IF((H26+I26+K26&lt;&gt;0),IF(AND(OR(H26&gt;0,I26&lt;0),OR(I26&gt;0,H26&lt;0)),ABS(K26/MIN(ABS(I26),ABS(H26))),10),"-"),10)</f>
        <v>0.82210327455919396</v>
      </c>
      <c r="M26" s="205"/>
    </row>
    <row r="27" spans="1:16" customFormat="1" ht="12.75" customHeight="1" x14ac:dyDescent="0.25">
      <c r="A27" s="185">
        <v>6</v>
      </c>
      <c r="B27" s="211" t="s">
        <v>507</v>
      </c>
      <c r="C27" s="206"/>
      <c r="D27" s="206"/>
      <c r="E27" s="206"/>
      <c r="F27" s="206"/>
      <c r="G27" s="212"/>
      <c r="H27" s="200">
        <v>0</v>
      </c>
      <c r="I27" s="200">
        <v>0</v>
      </c>
      <c r="K27" s="198">
        <f>H27-I27</f>
        <v>0</v>
      </c>
      <c r="L27" s="198" t="str">
        <f>IF(AND(OR(H27=0,I27&lt;&gt;0),OR(I27=0,H27&lt;&gt;0)),IF((H27+I27+K27&lt;&gt;0),IF(AND(OR(H27&gt;0,I27&lt;0),OR(I27&gt;0,H27&lt;0)),ABS(K27/MIN(ABS(I27),ABS(H27))),10),"-"),10)</f>
        <v>-</v>
      </c>
      <c r="M27" s="205"/>
    </row>
    <row r="28" spans="1:16" customFormat="1" ht="12.75" customHeight="1" x14ac:dyDescent="0.25">
      <c r="A28" s="185">
        <v>7</v>
      </c>
      <c r="B28" s="211" t="s">
        <v>508</v>
      </c>
      <c r="C28" s="206"/>
      <c r="D28" s="206"/>
      <c r="E28" s="206"/>
      <c r="F28" s="206"/>
      <c r="G28" s="212"/>
      <c r="H28" s="200">
        <v>0</v>
      </c>
      <c r="I28" s="200">
        <v>0</v>
      </c>
      <c r="K28" s="198">
        <f>H28-I28</f>
        <v>0</v>
      </c>
      <c r="L28" s="198" t="str">
        <f>IF(AND(OR(H28=0,I28&lt;&gt;0),OR(I28=0,H28&lt;&gt;0)),IF((H28+I28+K28&lt;&gt;0),IF(AND(OR(H28&gt;0,I28&lt;0),OR(I28&gt;0,H28&lt;0)),ABS(K28/MIN(ABS(I28),ABS(H28))),10),"-"),10)</f>
        <v>-</v>
      </c>
      <c r="M28" s="205"/>
    </row>
    <row r="29" spans="1:16" customFormat="1" ht="12.75" customHeight="1" x14ac:dyDescent="0.25">
      <c r="A29" s="185"/>
      <c r="B29" s="211"/>
      <c r="C29" s="206"/>
      <c r="D29" s="206"/>
      <c r="E29" s="206"/>
      <c r="F29" s="206"/>
      <c r="G29" s="212"/>
      <c r="H29" s="213"/>
      <c r="I29" s="213"/>
    </row>
    <row r="30" spans="1:16" customFormat="1" ht="12.75" customHeight="1" x14ac:dyDescent="0.25">
      <c r="A30" s="185">
        <v>8</v>
      </c>
      <c r="B30" s="208" t="s">
        <v>509</v>
      </c>
      <c r="C30" s="209"/>
      <c r="D30" s="209"/>
      <c r="E30" s="209"/>
      <c r="F30" s="209"/>
      <c r="G30" s="210"/>
      <c r="H30" s="204">
        <f>H23+H25+H26+H27+H28</f>
        <v>93925</v>
      </c>
      <c r="I30" s="204">
        <f>I23+I25+I26+I27+I28</f>
        <v>31650</v>
      </c>
      <c r="K30" s="198">
        <f>H30-I30</f>
        <v>62275</v>
      </c>
      <c r="L30" s="198">
        <f>IF(AND(OR(H30=0,I30&lt;&gt;0),OR(I30=0,H30&lt;&gt;0)),IF((H30+I30+K30&lt;&gt;0),IF(AND(OR(H30&gt;0,I30&lt;0),OR(I30&gt;0,H30&lt;0)),ABS(K30/MIN(ABS(I30),ABS(H30))),10),"-"),10)</f>
        <v>1.9676145339652449</v>
      </c>
      <c r="M30" s="205"/>
    </row>
    <row r="31" spans="1:16" customFormat="1" ht="12.75" customHeight="1" x14ac:dyDescent="0.25">
      <c r="A31" s="185"/>
      <c r="B31" s="218"/>
      <c r="C31" s="219"/>
      <c r="D31" s="219"/>
      <c r="E31" s="219"/>
      <c r="F31" s="219"/>
      <c r="G31" s="220"/>
      <c r="H31" s="213"/>
      <c r="I31" s="213"/>
    </row>
    <row r="32" spans="1:16" customFormat="1" ht="12.75" customHeight="1" x14ac:dyDescent="0.25">
      <c r="A32" s="185">
        <v>9</v>
      </c>
      <c r="B32" s="186" t="s">
        <v>510</v>
      </c>
      <c r="C32" s="187"/>
      <c r="D32" s="187"/>
      <c r="E32" s="187"/>
      <c r="F32" s="187"/>
      <c r="G32" s="188"/>
      <c r="H32" s="214"/>
      <c r="I32" s="214"/>
      <c r="K32" s="198"/>
      <c r="L32" s="198"/>
      <c r="M32" s="205"/>
    </row>
    <row r="33" spans="1:13" customFormat="1" ht="12.75" customHeight="1" x14ac:dyDescent="0.25">
      <c r="A33" s="185" t="s">
        <v>511</v>
      </c>
      <c r="B33" s="211"/>
      <c r="C33" s="206"/>
      <c r="D33" s="206" t="s">
        <v>512</v>
      </c>
      <c r="E33" s="206"/>
      <c r="F33" s="206"/>
      <c r="G33" s="212"/>
      <c r="H33" s="200">
        <v>-3932</v>
      </c>
      <c r="I33" s="200">
        <v>-4953</v>
      </c>
      <c r="K33" s="198">
        <f>H33-I33</f>
        <v>1021</v>
      </c>
      <c r="L33" s="198">
        <f>IF(AND(OR(H33=0,I33&lt;&gt;0),OR(I33=0,H33&lt;&gt;0)),IF((H33+I33+K33&lt;&gt;0),IF(AND(OR(H33&gt;0,I33&lt;0),OR(I33&gt;0,H33&lt;0)),ABS(K33/MIN(ABS(I33),ABS(H33))),10),"-"),10)</f>
        <v>0.2596642929806714</v>
      </c>
      <c r="M33" s="205"/>
    </row>
    <row r="34" spans="1:13" customFormat="1" ht="12.75" customHeight="1" x14ac:dyDescent="0.25">
      <c r="A34" s="185" t="s">
        <v>513</v>
      </c>
      <c r="B34" s="211"/>
      <c r="C34" s="206"/>
      <c r="D34" s="206" t="s">
        <v>514</v>
      </c>
      <c r="E34" s="206"/>
      <c r="F34" s="206"/>
      <c r="G34" s="212"/>
      <c r="H34" s="200">
        <v>2</v>
      </c>
      <c r="I34" s="200">
        <v>-3</v>
      </c>
      <c r="K34" s="198">
        <f>H34-I34</f>
        <v>5</v>
      </c>
      <c r="L34" s="198">
        <f>IF(AND(OR(H34=0,I34&lt;&gt;0),OR(I34=0,H34&lt;&gt;0)),IF((H34+I34+K34&lt;&gt;0),IF(AND(OR(H34&gt;0,I34&lt;0),OR(I34&gt;0,H34&lt;0)),ABS(K34/MIN(ABS(I34),ABS(H34))),10),"-"),10)</f>
        <v>10</v>
      </c>
      <c r="M34" s="205"/>
    </row>
    <row r="35" spans="1:13" customFormat="1" ht="12.75" customHeight="1" x14ac:dyDescent="0.25">
      <c r="A35" s="185" t="s">
        <v>515</v>
      </c>
      <c r="B35" s="208" t="s">
        <v>516</v>
      </c>
      <c r="C35" s="209"/>
      <c r="D35" s="209"/>
      <c r="E35" s="209"/>
      <c r="F35" s="209"/>
      <c r="G35" s="210"/>
      <c r="H35" s="204">
        <f>SUM(H33:H34)</f>
        <v>-3930</v>
      </c>
      <c r="I35" s="204">
        <f>SUM(I33:I34)</f>
        <v>-4956</v>
      </c>
      <c r="K35" s="198">
        <f>H35-I35</f>
        <v>1026</v>
      </c>
      <c r="L35" s="198">
        <f>IF(AND(OR(H35=0,I35&lt;&gt;0),OR(I35=0,H35&lt;&gt;0)),IF((H35+I35+K35&lt;&gt;0),IF(AND(OR(H35&gt;0,I35&lt;0),OR(I35&gt;0,H35&lt;0)),ABS(K35/MIN(ABS(I35),ABS(H35))),10),"-"),10)</f>
        <v>0.26106870229007634</v>
      </c>
      <c r="M35" s="205"/>
    </row>
    <row r="36" spans="1:13" customFormat="1" ht="12.75" customHeight="1" x14ac:dyDescent="0.25">
      <c r="A36" s="185"/>
      <c r="B36" s="211"/>
      <c r="C36" s="206"/>
      <c r="D36" s="206"/>
      <c r="E36" s="206"/>
      <c r="F36" s="206"/>
      <c r="G36" s="212"/>
      <c r="H36" s="213"/>
      <c r="I36" s="213"/>
    </row>
    <row r="37" spans="1:13" customFormat="1" ht="12.75" customHeight="1" x14ac:dyDescent="0.25">
      <c r="A37" s="185">
        <v>10</v>
      </c>
      <c r="B37" s="208" t="s">
        <v>517</v>
      </c>
      <c r="C37" s="209"/>
      <c r="D37" s="209"/>
      <c r="E37" s="209"/>
      <c r="F37" s="209"/>
      <c r="G37" s="210"/>
      <c r="H37" s="204">
        <f>H30+H35</f>
        <v>89995</v>
      </c>
      <c r="I37" s="204">
        <f>I30+I35</f>
        <v>26694</v>
      </c>
      <c r="K37" s="198">
        <f>H37-I37</f>
        <v>63301</v>
      </c>
      <c r="L37" s="198">
        <f>IF(AND(OR(H37=0,I37&lt;&gt;0),OR(I37=0,H37&lt;&gt;0)),IF((H37+I37+K37&lt;&gt;0),IF(AND(OR(H37&gt;0,I37&lt;0),OR(I37&gt;0,H37&lt;0)),ABS(K37/MIN(ABS(I37),ABS(H37))),10),"-"),10)</f>
        <v>2.3713568592193002</v>
      </c>
      <c r="M37" s="205"/>
    </row>
    <row r="38" spans="1:13" customFormat="1" ht="12.75" customHeight="1" x14ac:dyDescent="0.25">
      <c r="A38" s="185"/>
      <c r="B38" s="211"/>
      <c r="C38" s="206"/>
      <c r="D38" s="206"/>
      <c r="E38" s="206"/>
      <c r="F38" s="206"/>
      <c r="G38" s="212"/>
      <c r="H38" s="213"/>
      <c r="I38" s="213"/>
    </row>
    <row r="39" spans="1:13" customFormat="1" ht="12.75" customHeight="1" x14ac:dyDescent="0.25">
      <c r="A39" s="185">
        <v>11</v>
      </c>
      <c r="B39" s="211" t="s">
        <v>518</v>
      </c>
      <c r="C39" s="206"/>
      <c r="D39" s="206"/>
      <c r="E39" s="206"/>
      <c r="F39" s="206"/>
      <c r="G39" s="212"/>
      <c r="H39" s="200">
        <v>7240</v>
      </c>
      <c r="I39" s="200">
        <v>29443</v>
      </c>
      <c r="K39" s="198">
        <f>H39-I39</f>
        <v>-22203</v>
      </c>
      <c r="L39" s="198">
        <f>IF(AND(OR(H39=0,I39&lt;&gt;0),OR(I39=0,H39&lt;&gt;0)),IF((H39+I39+K39&lt;&gt;0),IF(AND(OR(H39&gt;0,I39&lt;0),OR(I39&gt;0,H39&lt;0)),ABS(K39/MIN(ABS(I39),ABS(H39))),10),"-"),10)</f>
        <v>3.0667127071823206</v>
      </c>
      <c r="M39" s="205"/>
    </row>
    <row r="40" spans="1:13" customFormat="1" ht="12.75" customHeight="1" x14ac:dyDescent="0.25">
      <c r="A40" s="185">
        <v>12</v>
      </c>
      <c r="B40" s="211" t="s">
        <v>519</v>
      </c>
      <c r="C40" s="206"/>
      <c r="D40" s="206"/>
      <c r="E40" s="206"/>
      <c r="F40" s="206"/>
      <c r="G40" s="212"/>
      <c r="H40" s="200">
        <v>-41053</v>
      </c>
      <c r="I40" s="200">
        <v>-3199</v>
      </c>
      <c r="K40" s="198">
        <f>H40-I40</f>
        <v>-37854</v>
      </c>
      <c r="L40" s="198">
        <f>IF(AND(OR(H40=0,I40&lt;&gt;0),OR(I40=0,H40&lt;&gt;0)),IF((H40+I40+K40&lt;&gt;0),IF(AND(OR(H40&gt;0,I40&lt;0),OR(I40&gt;0,H40&lt;0)),ABS(K40/MIN(ABS(I40),ABS(H40))),10),"-"),10)</f>
        <v>11.833072835261019</v>
      </c>
      <c r="M40" s="205"/>
    </row>
    <row r="41" spans="1:13" customFormat="1" ht="12.75" customHeight="1" x14ac:dyDescent="0.25">
      <c r="A41" s="185">
        <v>13</v>
      </c>
      <c r="B41" s="211" t="s">
        <v>520</v>
      </c>
      <c r="C41" s="206"/>
      <c r="D41" s="206"/>
      <c r="E41" s="206"/>
      <c r="F41" s="206"/>
      <c r="G41" s="212"/>
      <c r="H41" s="200">
        <v>0</v>
      </c>
      <c r="I41" s="200">
        <v>0</v>
      </c>
      <c r="K41" s="198">
        <f>H41-I41</f>
        <v>0</v>
      </c>
      <c r="L41" s="198" t="str">
        <f>IF(AND(OR(H41=0,I41&lt;&gt;0),OR(I41=0,H41&lt;&gt;0)),IF((H41+I41+K41&lt;&gt;0),IF(AND(OR(H41&gt;0,I41&lt;0),OR(I41&gt;0,H41&lt;0)),ABS(K41/MIN(ABS(I41),ABS(H41))),10),"-"),10)</f>
        <v>-</v>
      </c>
      <c r="M41" s="205"/>
    </row>
    <row r="42" spans="1:13" customFormat="1" ht="12.75" customHeight="1" x14ac:dyDescent="0.25">
      <c r="A42" s="185"/>
      <c r="B42" s="211"/>
      <c r="C42" s="206"/>
      <c r="D42" s="206"/>
      <c r="E42" s="206"/>
      <c r="F42" s="206"/>
      <c r="G42" s="212"/>
      <c r="H42" s="213"/>
      <c r="I42" s="213"/>
    </row>
    <row r="43" spans="1:13" customFormat="1" ht="12.75" customHeight="1" x14ac:dyDescent="0.25">
      <c r="A43" s="185">
        <v>14</v>
      </c>
      <c r="B43" s="208" t="s">
        <v>521</v>
      </c>
      <c r="C43" s="209"/>
      <c r="D43" s="209"/>
      <c r="E43" s="209"/>
      <c r="F43" s="209"/>
      <c r="G43" s="210"/>
      <c r="H43" s="204">
        <f>H37+H39+H40+H41</f>
        <v>56182</v>
      </c>
      <c r="I43" s="204">
        <f>I37+I39+I40+I41</f>
        <v>52938</v>
      </c>
      <c r="K43" s="198">
        <f>H43-I43</f>
        <v>3244</v>
      </c>
      <c r="L43" s="198">
        <f>IF(AND(OR(H43=0,I43&lt;&gt;0),OR(I43=0,H43&lt;&gt;0)),IF((H43+I43+K43&lt;&gt;0),IF(AND(OR(H43&gt;0,I43&lt;0),OR(I43&gt;0,H43&lt;0)),ABS(K43/MIN(ABS(I43),ABS(H43))),10),"-"),10)</f>
        <v>6.1279232309494128E-2</v>
      </c>
      <c r="M43" s="205"/>
    </row>
    <row r="44" spans="1:13" customFormat="1" ht="12.75" customHeight="1" x14ac:dyDescent="0.25">
      <c r="A44" s="185"/>
      <c r="B44" s="211"/>
      <c r="C44" s="206"/>
      <c r="D44" s="206"/>
      <c r="E44" s="206"/>
      <c r="F44" s="206"/>
      <c r="G44" s="212"/>
      <c r="H44" s="213"/>
      <c r="I44" s="213"/>
    </row>
    <row r="45" spans="1:13" customFormat="1" ht="12.75" customHeight="1" x14ac:dyDescent="0.25">
      <c r="A45" s="185">
        <v>15</v>
      </c>
      <c r="B45" s="186" t="s">
        <v>522</v>
      </c>
      <c r="C45" s="187"/>
      <c r="D45" s="187"/>
      <c r="E45" s="187"/>
      <c r="F45" s="187"/>
      <c r="G45" s="188"/>
      <c r="H45" s="214"/>
      <c r="I45" s="214"/>
      <c r="K45" s="164"/>
    </row>
    <row r="46" spans="1:13" customFormat="1" ht="12.75" customHeight="1" x14ac:dyDescent="0.25">
      <c r="A46" s="185" t="s">
        <v>523</v>
      </c>
      <c r="B46" s="211"/>
      <c r="C46" s="206"/>
      <c r="D46" s="206" t="s">
        <v>524</v>
      </c>
      <c r="E46" s="206"/>
      <c r="F46" s="206"/>
      <c r="G46" s="212"/>
      <c r="H46" s="200">
        <v>28197</v>
      </c>
      <c r="I46" s="200">
        <v>19232</v>
      </c>
      <c r="K46" s="198">
        <f t="shared" ref="K46:K51" si="4">H46-I46</f>
        <v>8965</v>
      </c>
      <c r="L46" s="198">
        <f t="shared" ref="L46:L51" si="5">IF(AND(OR(H46=0,I46&lt;&gt;0),OR(I46=0,H46&lt;&gt;0)),IF((H46+I46+K46&lt;&gt;0),IF(AND(OR(H46&gt;0,I46&lt;0),OR(I46&gt;0,H46&lt;0)),ABS(K46/MIN(ABS(I46),ABS(H46))),10),"-"),10)</f>
        <v>0.46615016638935108</v>
      </c>
      <c r="M46" s="205"/>
    </row>
    <row r="47" spans="1:13" customFormat="1" ht="12.75" customHeight="1" x14ac:dyDescent="0.25">
      <c r="A47" s="185" t="s">
        <v>525</v>
      </c>
      <c r="B47" s="211"/>
      <c r="C47" s="206"/>
      <c r="D47" s="206" t="s">
        <v>526</v>
      </c>
      <c r="E47" s="206"/>
      <c r="F47" s="206"/>
      <c r="G47" s="212"/>
      <c r="H47" s="200">
        <v>5613</v>
      </c>
      <c r="I47" s="200">
        <v>3669</v>
      </c>
      <c r="K47" s="198">
        <f t="shared" si="4"/>
        <v>1944</v>
      </c>
      <c r="L47" s="198">
        <f t="shared" si="5"/>
        <v>0.52984464431725264</v>
      </c>
      <c r="M47" s="205"/>
    </row>
    <row r="48" spans="1:13" customFormat="1" ht="12.75" customHeight="1" x14ac:dyDescent="0.25">
      <c r="A48" s="185" t="s">
        <v>527</v>
      </c>
      <c r="B48" s="211"/>
      <c r="C48" s="206"/>
      <c r="D48" s="206" t="s">
        <v>528</v>
      </c>
      <c r="E48" s="206"/>
      <c r="F48" s="206"/>
      <c r="G48" s="212"/>
      <c r="H48" s="200">
        <v>15132</v>
      </c>
      <c r="I48" s="200">
        <v>594</v>
      </c>
      <c r="K48" s="198">
        <f t="shared" si="4"/>
        <v>14538</v>
      </c>
      <c r="L48" s="198">
        <f t="shared" si="5"/>
        <v>24.474747474747474</v>
      </c>
      <c r="M48" s="205"/>
    </row>
    <row r="49" spans="1:13" customFormat="1" ht="12.75" customHeight="1" x14ac:dyDescent="0.25">
      <c r="A49" s="185" t="s">
        <v>529</v>
      </c>
      <c r="B49" s="211"/>
      <c r="C49" s="206"/>
      <c r="D49" s="206" t="s">
        <v>530</v>
      </c>
      <c r="E49" s="206"/>
      <c r="F49" s="206"/>
      <c r="G49" s="212"/>
      <c r="H49" s="200">
        <v>7240</v>
      </c>
      <c r="I49" s="200">
        <v>29443</v>
      </c>
      <c r="K49" s="198">
        <f t="shared" si="4"/>
        <v>-22203</v>
      </c>
      <c r="L49" s="198">
        <f t="shared" si="5"/>
        <v>3.0667127071823206</v>
      </c>
      <c r="M49" s="205"/>
    </row>
    <row r="50" spans="1:13" customFormat="1" ht="12.75" customHeight="1" x14ac:dyDescent="0.25">
      <c r="A50" s="185" t="s">
        <v>531</v>
      </c>
      <c r="B50" s="211"/>
      <c r="D50" s="206" t="s">
        <v>532</v>
      </c>
      <c r="E50" s="206"/>
      <c r="F50" s="206"/>
      <c r="G50" s="212"/>
      <c r="H50" s="196">
        <f>SUM(H46:H49)</f>
        <v>56182</v>
      </c>
      <c r="I50" s="196">
        <f>SUM(I46:I49)</f>
        <v>52938</v>
      </c>
      <c r="K50" s="198">
        <f t="shared" si="4"/>
        <v>3244</v>
      </c>
      <c r="L50" s="198">
        <f t="shared" si="5"/>
        <v>6.1279232309494128E-2</v>
      </c>
      <c r="M50" s="205"/>
    </row>
    <row r="51" spans="1:13" x14ac:dyDescent="0.2">
      <c r="A51" s="185" t="s">
        <v>533</v>
      </c>
      <c r="B51" s="211"/>
      <c r="C51" s="20"/>
      <c r="D51" s="206" t="s">
        <v>534</v>
      </c>
      <c r="E51" s="206"/>
      <c r="F51" s="206"/>
      <c r="G51" s="212"/>
      <c r="H51" s="200">
        <v>0</v>
      </c>
      <c r="I51" s="200">
        <v>0</v>
      </c>
      <c r="K51" s="198">
        <f t="shared" si="4"/>
        <v>0</v>
      </c>
      <c r="L51" s="198" t="str">
        <f t="shared" si="5"/>
        <v>-</v>
      </c>
      <c r="M51" s="205"/>
    </row>
    <row r="52" spans="1:13" x14ac:dyDescent="0.2">
      <c r="A52" s="185" t="s">
        <v>535</v>
      </c>
      <c r="B52" s="209"/>
      <c r="C52" s="209" t="s">
        <v>536</v>
      </c>
      <c r="D52" s="209"/>
      <c r="E52" s="209"/>
      <c r="F52" s="209"/>
      <c r="G52" s="209"/>
      <c r="H52" s="201">
        <f>H50+H51</f>
        <v>56182</v>
      </c>
      <c r="I52" s="201">
        <f>I50+I51</f>
        <v>52938</v>
      </c>
      <c r="J52" s="221"/>
      <c r="K52" s="198"/>
      <c r="L52" s="198"/>
      <c r="M52" s="205"/>
    </row>
    <row r="53" spans="1:13" x14ac:dyDescent="0.2">
      <c r="A53" s="185"/>
      <c r="B53" s="211"/>
      <c r="D53" s="206"/>
      <c r="E53" s="206"/>
      <c r="F53" s="206"/>
      <c r="G53" s="212"/>
      <c r="H53" s="222"/>
      <c r="I53" s="213"/>
    </row>
    <row r="54" spans="1:13" x14ac:dyDescent="0.2">
      <c r="A54" s="185">
        <v>16</v>
      </c>
      <c r="B54" s="186" t="s">
        <v>537</v>
      </c>
      <c r="C54" s="187"/>
      <c r="D54" s="187"/>
      <c r="E54" s="187"/>
      <c r="F54" s="187"/>
      <c r="G54" s="188"/>
      <c r="H54" s="214"/>
      <c r="I54" s="214"/>
    </row>
    <row r="55" spans="1:13" x14ac:dyDescent="0.2">
      <c r="A55" s="185" t="s">
        <v>538</v>
      </c>
      <c r="B55" s="211"/>
      <c r="C55" s="206" t="s">
        <v>539</v>
      </c>
      <c r="D55" s="206"/>
      <c r="E55" s="206"/>
      <c r="F55" s="206"/>
      <c r="G55" s="212"/>
      <c r="H55" s="200">
        <v>0</v>
      </c>
      <c r="I55" s="200">
        <v>0</v>
      </c>
      <c r="K55" s="198">
        <f>H55-I55</f>
        <v>0</v>
      </c>
      <c r="L55" s="198" t="str">
        <f>IF(AND(OR(H55=0,I55&lt;&gt;0),OR(I55=0,H55&lt;&gt;0)),IF((H55+I55+K55&lt;&gt;0),IF(AND(OR(H55&gt;0,I55&lt;0),OR(I55&gt;0,H55&lt;0)),ABS(K55/MIN(ABS(I55),ABS(H55))),10),"-"),10)</f>
        <v>-</v>
      </c>
      <c r="M55" s="205"/>
    </row>
    <row r="56" spans="1:13" x14ac:dyDescent="0.2">
      <c r="A56" s="185" t="s">
        <v>540</v>
      </c>
      <c r="B56" s="211"/>
      <c r="C56" s="206" t="s">
        <v>541</v>
      </c>
      <c r="D56" s="206"/>
      <c r="E56" s="206"/>
      <c r="F56" s="206"/>
      <c r="G56" s="212"/>
      <c r="H56" s="196">
        <f>H37-H55</f>
        <v>89995</v>
      </c>
      <c r="I56" s="196">
        <f>I37-I55</f>
        <v>26694</v>
      </c>
      <c r="K56" s="223">
        <f>H56-I56</f>
        <v>63301</v>
      </c>
      <c r="L56" s="198">
        <f>IF(AND(OR(H56=0,I56&lt;&gt;0),OR(I56=0,H56&lt;&gt;0)),IF((H56+I56+K56&lt;&gt;0),IF(AND(OR(H56&gt;0,I56&lt;0),OR(I56&gt;0,H56&lt;0)),ABS(K56/MIN(ABS(I56),ABS(H56))),10),"-"),10)</f>
        <v>2.3713568592193002</v>
      </c>
      <c r="M56" s="205"/>
    </row>
    <row r="58" spans="1:13" x14ac:dyDescent="0.2">
      <c r="B58" s="164" t="s">
        <v>542</v>
      </c>
    </row>
  </sheetData>
  <sheetProtection algorithmName="SHA-512" hashValue="238IBB6OnfvZriJUlXCLKYF7OWU4qroa9W6IeYuAo5aSQW97hOFLN6AU6IciFIGgFFE2bpOnilOvmIhk3Y7Hyw==" saltValue="nhPLDMaab/pgDrfgu4ojQw==" spinCount="100000" sheet="1"/>
  <mergeCells count="2">
    <mergeCell ref="B23:G23"/>
    <mergeCell ref="B1:G1"/>
  </mergeCells>
  <conditionalFormatting sqref="M6:M10">
    <cfRule type="expression" dxfId="26" priority="1">
      <formula>AND(OR((L6)&gt;2,(L6)&lt;-2),(L6)&lt;&gt;"-",OR((K6)&gt;750,(K6)&lt;-750))</formula>
    </cfRule>
  </conditionalFormatting>
  <conditionalFormatting sqref="M12">
    <cfRule type="expression" dxfId="25" priority="2">
      <formula>AND(OR((L12)&gt;2,(L12)&lt;-2),(L12)&lt;&gt;"-",OR((K12)&gt;750,(K12)&lt;-750))</formula>
    </cfRule>
  </conditionalFormatting>
  <conditionalFormatting sqref="M16:M20">
    <cfRule type="expression" dxfId="24" priority="3">
      <formula>AND(OR((L16)&gt;2,(L16)&lt;-2),(L16)&lt;&gt;"-",OR((K16)&gt;750,(K16)&lt;-750))</formula>
    </cfRule>
  </conditionalFormatting>
  <dataValidations count="9">
    <dataValidation type="whole" operator="greaterThan" allowBlank="1" showInputMessage="1" showErrorMessage="1" errorTitle="Whole numbers only allowed" error="All monies should be independently rounded to the nearest £1,000." sqref="I6:I10">
      <formula1>-99999999</formula1>
    </dataValidation>
    <dataValidation type="whole" operator="greaterThan" allowBlank="1" showInputMessage="1" showErrorMessage="1" errorTitle="Whole numbers only allowed" error="All monies should be independently rounded to the nearest £1,000." sqref="I12">
      <formula1>-99999999</formula1>
    </dataValidation>
    <dataValidation type="whole" operator="greaterThan" allowBlank="1" showInputMessage="1" showErrorMessage="1" errorTitle="Whole numbers only allowed" error="All monies should be independently rounded to the nearest £1,000." sqref="I16:I20">
      <formula1>-99999999</formula1>
    </dataValidation>
    <dataValidation type="whole" operator="greaterThan" allowBlank="1" showInputMessage="1" showErrorMessage="1" errorTitle="Whole numbers only allowed" error="All monies should be independently rounded to the nearest £1,000." sqref="H46:I49">
      <formula1>-99999999</formula1>
    </dataValidation>
    <dataValidation type="whole" operator="greaterThan" allowBlank="1" showInputMessage="1" showErrorMessage="1" errorTitle="Whole numbers only allowed" error="All monies should be independently rounded to the nearest £1,000." sqref="H25:I28">
      <formula1>-99999999</formula1>
    </dataValidation>
    <dataValidation type="whole" operator="greaterThan" allowBlank="1" showInputMessage="1" showErrorMessage="1" errorTitle="Whole numbers only allowed" error="All monies should be independently rounded to the nearest £1,000." sqref="H39:I41">
      <formula1>-99999999</formula1>
    </dataValidation>
    <dataValidation type="whole" operator="greaterThan" allowBlank="1" showInputMessage="1" showErrorMessage="1" errorTitle="Whole numbers only allowed" error="All monies should be independently rounded to the nearest £1,000." sqref="H50:I52">
      <formula1>-99999999</formula1>
    </dataValidation>
    <dataValidation type="whole" operator="greaterThan" allowBlank="1" showInputMessage="1" showErrorMessage="1" errorTitle="Whole numbers only allowed" error="All monies should be independently rounded to the nearest £1,000." sqref="H32:I35">
      <formula1>-99999999</formula1>
    </dataValidation>
    <dataValidation type="whole" operator="greaterThan" allowBlank="1" showInputMessage="1" showErrorMessage="1" errorTitle="Whole numbers only allowed" error="All monies should be independently rounded to the nearest £1,000." sqref="H55:I56">
      <formula1>-99999999</formula1>
    </dataValidation>
  </dataValidations>
  <pageMargins left="0.70866141732283472" right="0.70866141732283472" top="0.74803149606299213" bottom="0.74803149606299213" header="0.31496062992125984" footer="0.31496062992125984"/>
  <pageSetup paperSize="9" scale="94" orientation="portrait" r:id="rId1"/>
  <ignoredErrors>
    <ignoredError sqref="H56:I56 H50:I5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'Hide_me(drop_downs)'!$A$6:$A$10</xm:f>
          </x14:formula1>
          <xm:sqref>M6:M10 M16:M20 M12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24"/>
  <sheetViews>
    <sheetView zoomScale="90" zoomScaleNormal="90" workbookViewId="0">
      <selection activeCell="J20" sqref="J20"/>
    </sheetView>
  </sheetViews>
  <sheetFormatPr defaultColWidth="9.140625" defaultRowHeight="12.75" x14ac:dyDescent="0.2"/>
  <cols>
    <col min="1" max="1" width="9.85546875" style="224" customWidth="1"/>
    <col min="2" max="2" width="1.5703125" style="250" customWidth="1"/>
    <col min="3" max="3" width="0.85546875" style="250" customWidth="1"/>
    <col min="4" max="4" width="61.85546875" style="250" bestFit="1" customWidth="1"/>
    <col min="5" max="5" width="2.140625" style="250" hidden="1" customWidth="1"/>
    <col min="6" max="6" width="2.85546875" style="250" hidden="1" customWidth="1"/>
    <col min="7" max="7" width="3.85546875" style="250" hidden="1" customWidth="1"/>
    <col min="8" max="8" width="15.42578125" style="164" customWidth="1"/>
    <col min="9" max="9" width="13.85546875" style="164" customWidth="1"/>
    <col min="10" max="10" width="16.42578125" style="164" customWidth="1"/>
    <col min="11" max="11" width="15.7109375" style="164" customWidth="1"/>
    <col min="12" max="12" width="15.5703125" style="198" customWidth="1"/>
    <col min="13" max="13" width="14.28515625" style="164" customWidth="1"/>
    <col min="14" max="14" width="11.28515625" style="164" customWidth="1"/>
    <col min="15" max="15" width="9.140625" style="164" customWidth="1"/>
    <col min="16" max="16384" width="9.140625" style="164"/>
  </cols>
  <sheetData>
    <row r="1" spans="1:15" customFormat="1" ht="32.25" customHeight="1" x14ac:dyDescent="0.25">
      <c r="A1" s="225" t="s">
        <v>543</v>
      </c>
      <c r="B1" s="533" t="s">
        <v>544</v>
      </c>
      <c r="C1" s="533"/>
      <c r="D1" s="533"/>
      <c r="E1" s="226"/>
      <c r="F1" s="226"/>
      <c r="G1" s="226"/>
      <c r="H1" s="227"/>
      <c r="I1" s="227"/>
      <c r="J1" s="227"/>
      <c r="K1" s="227"/>
      <c r="L1" s="227"/>
      <c r="M1" s="227"/>
      <c r="N1" s="228"/>
      <c r="O1" s="229"/>
    </row>
    <row r="2" spans="1:15" customFormat="1" ht="12.75" customHeight="1" x14ac:dyDescent="0.25">
      <c r="A2" s="230"/>
      <c r="B2" s="231"/>
      <c r="C2" s="231"/>
      <c r="D2" s="231"/>
      <c r="E2" s="170"/>
      <c r="F2" s="170"/>
      <c r="G2" s="170"/>
      <c r="H2" s="232"/>
      <c r="I2" s="232"/>
      <c r="J2" s="232"/>
      <c r="K2" s="232"/>
      <c r="L2" s="232"/>
      <c r="M2" s="232"/>
      <c r="N2" s="233"/>
      <c r="O2" s="229"/>
    </row>
    <row r="3" spans="1:15" customFormat="1" ht="60" customHeight="1" x14ac:dyDescent="0.25">
      <c r="A3" s="234"/>
      <c r="B3" s="235"/>
      <c r="C3" s="235"/>
      <c r="D3" s="235"/>
      <c r="E3" s="235"/>
      <c r="F3" s="235"/>
      <c r="G3" s="236"/>
      <c r="H3" s="538" t="s">
        <v>545</v>
      </c>
      <c r="I3" s="538"/>
      <c r="J3" s="538"/>
      <c r="K3" s="237" t="s">
        <v>546</v>
      </c>
      <c r="L3" s="237" t="s">
        <v>547</v>
      </c>
      <c r="M3" s="237" t="s">
        <v>548</v>
      </c>
      <c r="N3" s="238" t="s">
        <v>536</v>
      </c>
      <c r="O3" s="198"/>
    </row>
    <row r="4" spans="1:15" customFormat="1" ht="15" customHeight="1" x14ac:dyDescent="0.25">
      <c r="A4" s="234"/>
      <c r="B4" s="235"/>
      <c r="C4" s="235"/>
      <c r="D4" s="235"/>
      <c r="E4" s="235"/>
      <c r="F4" s="235"/>
      <c r="G4" s="236"/>
      <c r="H4" s="239" t="s">
        <v>549</v>
      </c>
      <c r="I4" s="239" t="s">
        <v>550</v>
      </c>
      <c r="J4" s="239" t="s">
        <v>551</v>
      </c>
      <c r="K4" s="240"/>
      <c r="L4" s="240"/>
      <c r="M4" s="240"/>
      <c r="N4" s="240"/>
      <c r="O4" s="198"/>
    </row>
    <row r="5" spans="1:15" customFormat="1" ht="15.75" customHeight="1" x14ac:dyDescent="0.25">
      <c r="A5" s="234"/>
      <c r="B5" s="241"/>
      <c r="C5" s="241"/>
      <c r="D5" s="241"/>
      <c r="E5" s="241"/>
      <c r="F5" s="241"/>
      <c r="G5" s="242"/>
      <c r="H5" s="243" t="s">
        <v>469</v>
      </c>
      <c r="I5" s="243" t="s">
        <v>469</v>
      </c>
      <c r="J5" s="243" t="s">
        <v>469</v>
      </c>
      <c r="K5" s="243" t="s">
        <v>469</v>
      </c>
      <c r="L5" s="243" t="s">
        <v>469</v>
      </c>
      <c r="M5" s="243" t="s">
        <v>469</v>
      </c>
      <c r="N5" s="243" t="s">
        <v>469</v>
      </c>
      <c r="O5" s="198"/>
    </row>
    <row r="6" spans="1:15" x14ac:dyDescent="0.2">
      <c r="A6" s="185">
        <v>1</v>
      </c>
      <c r="B6" s="534" t="s">
        <v>552</v>
      </c>
      <c r="C6" s="535"/>
      <c r="D6" s="535"/>
      <c r="E6" s="244"/>
      <c r="F6" s="244"/>
      <c r="G6" s="17"/>
      <c r="H6" s="516">
        <v>295367</v>
      </c>
      <c r="I6" s="516">
        <v>31706</v>
      </c>
      <c r="J6" s="516">
        <v>706968</v>
      </c>
      <c r="K6" s="516">
        <v>777466</v>
      </c>
      <c r="L6" s="24">
        <f>SUM(H6:K6)</f>
        <v>1811507</v>
      </c>
      <c r="M6" s="13">
        <v>0</v>
      </c>
      <c r="N6" s="24">
        <f>SUM(L6:M6)</f>
        <v>1811507</v>
      </c>
    </row>
    <row r="7" spans="1:15" x14ac:dyDescent="0.2">
      <c r="A7" s="185"/>
      <c r="B7" s="18"/>
      <c r="C7" s="244"/>
      <c r="D7" s="244"/>
      <c r="E7" s="244"/>
      <c r="F7" s="244"/>
      <c r="G7" s="17"/>
      <c r="H7" s="2"/>
      <c r="I7" s="2"/>
      <c r="J7" s="2"/>
      <c r="K7" s="31"/>
      <c r="L7" s="2"/>
      <c r="M7" s="2"/>
      <c r="N7" s="2"/>
    </row>
    <row r="8" spans="1:15" x14ac:dyDescent="0.2">
      <c r="A8" s="185">
        <v>2</v>
      </c>
      <c r="B8" s="534" t="s">
        <v>553</v>
      </c>
      <c r="C8" s="535"/>
      <c r="D8" s="535"/>
      <c r="E8" s="244"/>
      <c r="F8" s="244"/>
      <c r="G8" s="17"/>
      <c r="H8" s="2"/>
      <c r="I8" s="2"/>
      <c r="J8" s="2"/>
      <c r="K8" s="31"/>
      <c r="L8" s="2"/>
      <c r="M8" s="2"/>
      <c r="N8" s="2"/>
    </row>
    <row r="9" spans="1:15" x14ac:dyDescent="0.2">
      <c r="A9" s="185" t="s">
        <v>492</v>
      </c>
      <c r="B9" s="19"/>
      <c r="C9" s="244"/>
      <c r="D9" s="245" t="s">
        <v>554</v>
      </c>
      <c r="E9" s="244"/>
      <c r="F9" s="244"/>
      <c r="G9" s="21"/>
      <c r="H9" s="13">
        <v>19232</v>
      </c>
      <c r="I9" s="13">
        <v>3669</v>
      </c>
      <c r="J9" s="13">
        <v>3793</v>
      </c>
      <c r="K9" s="13">
        <v>0</v>
      </c>
      <c r="L9" s="24">
        <f>SUM(H9:K9)</f>
        <v>26694</v>
      </c>
      <c r="M9" s="13">
        <v>0</v>
      </c>
      <c r="N9" s="24">
        <f>SUM(L9:M9)</f>
        <v>26694</v>
      </c>
    </row>
    <row r="10" spans="1:15" x14ac:dyDescent="0.2">
      <c r="A10" s="185" t="s">
        <v>494</v>
      </c>
      <c r="B10" s="19"/>
      <c r="C10" s="244"/>
      <c r="D10" s="245" t="s">
        <v>555</v>
      </c>
      <c r="E10" s="244"/>
      <c r="F10" s="244"/>
      <c r="G10" s="21"/>
      <c r="H10" s="13">
        <v>0</v>
      </c>
      <c r="I10" s="13">
        <v>0</v>
      </c>
      <c r="J10" s="13">
        <v>-3199</v>
      </c>
      <c r="K10" s="13">
        <v>29443</v>
      </c>
      <c r="L10" s="24">
        <f>SUM(H10:K10)</f>
        <v>26244</v>
      </c>
      <c r="M10" s="13">
        <v>0</v>
      </c>
      <c r="N10" s="24">
        <f>SUM(L10:M10)</f>
        <v>26244</v>
      </c>
    </row>
    <row r="11" spans="1:15" x14ac:dyDescent="0.2">
      <c r="A11" s="185" t="s">
        <v>496</v>
      </c>
      <c r="B11" s="19"/>
      <c r="C11" s="244"/>
      <c r="D11" s="245" t="s">
        <v>556</v>
      </c>
      <c r="E11" s="244"/>
      <c r="F11" s="244"/>
      <c r="G11" s="21"/>
      <c r="H11" s="13">
        <v>0</v>
      </c>
      <c r="I11" s="13">
        <v>0</v>
      </c>
      <c r="J11" s="516">
        <v>7372</v>
      </c>
      <c r="K11" s="516">
        <v>-7372</v>
      </c>
      <c r="L11" s="24">
        <f>SUM(H11:K11)</f>
        <v>0</v>
      </c>
      <c r="M11" s="13">
        <v>0</v>
      </c>
      <c r="N11" s="24">
        <f>SUM(L11:M11)</f>
        <v>0</v>
      </c>
    </row>
    <row r="12" spans="1:15" x14ac:dyDescent="0.2">
      <c r="A12" s="185" t="s">
        <v>498</v>
      </c>
      <c r="B12" s="19"/>
      <c r="C12" s="244"/>
      <c r="D12" s="245" t="s">
        <v>557</v>
      </c>
      <c r="E12" s="244"/>
      <c r="F12" s="244"/>
      <c r="G12" s="21"/>
      <c r="H12" s="13">
        <v>0</v>
      </c>
      <c r="I12" s="13">
        <v>0</v>
      </c>
      <c r="J12" s="13">
        <v>0</v>
      </c>
      <c r="K12" s="13">
        <v>0</v>
      </c>
      <c r="L12" s="24">
        <f>SUM(H12:K12)</f>
        <v>0</v>
      </c>
      <c r="M12" s="13">
        <v>0</v>
      </c>
      <c r="N12" s="24">
        <f>SUM(L12:M12)</f>
        <v>0</v>
      </c>
    </row>
    <row r="13" spans="1:15" x14ac:dyDescent="0.2">
      <c r="A13" s="185" t="s">
        <v>500</v>
      </c>
      <c r="B13" s="246"/>
      <c r="C13" s="536" t="s">
        <v>558</v>
      </c>
      <c r="D13" s="536"/>
      <c r="E13" s="247"/>
      <c r="F13" s="247"/>
      <c r="G13" s="248"/>
      <c r="H13" s="204">
        <f t="shared" ref="H13:N13" si="0">SUM(H9:H12)</f>
        <v>19232</v>
      </c>
      <c r="I13" s="204">
        <f t="shared" si="0"/>
        <v>3669</v>
      </c>
      <c r="J13" s="204">
        <f t="shared" si="0"/>
        <v>7966</v>
      </c>
      <c r="K13" s="204">
        <f t="shared" si="0"/>
        <v>22071</v>
      </c>
      <c r="L13" s="204">
        <f t="shared" si="0"/>
        <v>52938</v>
      </c>
      <c r="M13" s="204">
        <f t="shared" si="0"/>
        <v>0</v>
      </c>
      <c r="N13" s="204">
        <f t="shared" si="0"/>
        <v>52938</v>
      </c>
    </row>
    <row r="14" spans="1:15" x14ac:dyDescent="0.2">
      <c r="A14" s="185"/>
      <c r="B14" s="18"/>
      <c r="C14" s="244"/>
      <c r="D14" s="244"/>
      <c r="E14" s="244"/>
      <c r="F14" s="244"/>
      <c r="G14" s="17"/>
      <c r="H14" s="2"/>
      <c r="I14" s="2"/>
      <c r="J14" s="2"/>
      <c r="K14" s="2"/>
      <c r="L14" s="2"/>
      <c r="M14" s="2"/>
      <c r="N14" s="2"/>
    </row>
    <row r="15" spans="1:15" x14ac:dyDescent="0.2">
      <c r="A15" s="185">
        <v>3</v>
      </c>
      <c r="B15" s="537" t="s">
        <v>559</v>
      </c>
      <c r="C15" s="536"/>
      <c r="D15" s="536"/>
      <c r="E15" s="249"/>
      <c r="F15" s="249"/>
      <c r="G15" s="248"/>
      <c r="H15" s="204">
        <f>H6+H13</f>
        <v>314599</v>
      </c>
      <c r="I15" s="204">
        <f>I6+I13</f>
        <v>35375</v>
      </c>
      <c r="J15" s="204">
        <f>J6+J13</f>
        <v>714934</v>
      </c>
      <c r="K15" s="204">
        <f>K6+K13</f>
        <v>799537</v>
      </c>
      <c r="L15" s="204">
        <f>SUM(H15:K15)</f>
        <v>1864445</v>
      </c>
      <c r="M15" s="204">
        <f>M6+M13</f>
        <v>0</v>
      </c>
      <c r="N15" s="204">
        <f>SUM(L15:M15)</f>
        <v>1864445</v>
      </c>
    </row>
    <row r="16" spans="1:15" x14ac:dyDescent="0.2">
      <c r="A16" s="185"/>
      <c r="B16" s="18"/>
      <c r="C16" s="244"/>
      <c r="D16" s="244"/>
      <c r="E16" s="244"/>
      <c r="F16" s="244"/>
      <c r="G16" s="17"/>
      <c r="H16" s="2"/>
      <c r="I16" s="2"/>
      <c r="J16" s="2"/>
      <c r="K16" s="31"/>
      <c r="L16" s="2"/>
      <c r="M16" s="31"/>
      <c r="N16" s="2"/>
    </row>
    <row r="17" spans="1:14" x14ac:dyDescent="0.2">
      <c r="A17" s="185">
        <v>4</v>
      </c>
      <c r="B17" s="534" t="s">
        <v>560</v>
      </c>
      <c r="C17" s="535"/>
      <c r="D17" s="535"/>
      <c r="E17" s="244"/>
      <c r="F17" s="244"/>
      <c r="G17" s="17"/>
      <c r="H17" s="2"/>
      <c r="I17" s="2"/>
      <c r="J17" s="2"/>
      <c r="K17" s="31"/>
      <c r="L17" s="2"/>
      <c r="M17" s="2"/>
      <c r="N17" s="2"/>
    </row>
    <row r="18" spans="1:14" x14ac:dyDescent="0.2">
      <c r="A18" s="185" t="s">
        <v>561</v>
      </c>
      <c r="B18" s="19"/>
      <c r="C18" s="244"/>
      <c r="D18" s="245" t="s">
        <v>554</v>
      </c>
      <c r="E18" s="244"/>
      <c r="F18" s="244"/>
      <c r="G18" s="21"/>
      <c r="H18" s="13">
        <v>28197</v>
      </c>
      <c r="I18" s="13">
        <v>5613</v>
      </c>
      <c r="J18" s="13">
        <v>56185</v>
      </c>
      <c r="K18" s="13">
        <v>0</v>
      </c>
      <c r="L18" s="24">
        <f>SUM(H18:K18)</f>
        <v>89995</v>
      </c>
      <c r="M18" s="13">
        <v>0</v>
      </c>
      <c r="N18" s="24">
        <f>SUM(L18:M18)</f>
        <v>89995</v>
      </c>
    </row>
    <row r="19" spans="1:14" x14ac:dyDescent="0.2">
      <c r="A19" s="185" t="s">
        <v>562</v>
      </c>
      <c r="B19" s="19"/>
      <c r="C19" s="244"/>
      <c r="D19" s="245" t="s">
        <v>555</v>
      </c>
      <c r="E19" s="244"/>
      <c r="F19" s="244"/>
      <c r="G19" s="21"/>
      <c r="H19" s="13">
        <v>0</v>
      </c>
      <c r="I19" s="13">
        <v>0</v>
      </c>
      <c r="J19" s="13">
        <v>-41053</v>
      </c>
      <c r="K19" s="13">
        <v>7240</v>
      </c>
      <c r="L19" s="24">
        <f>SUM(H19:K19)</f>
        <v>-33813</v>
      </c>
      <c r="M19" s="13">
        <v>0</v>
      </c>
      <c r="N19" s="24">
        <f>SUM(L19:M19)</f>
        <v>-33813</v>
      </c>
    </row>
    <row r="20" spans="1:14" x14ac:dyDescent="0.2">
      <c r="A20" s="185" t="s">
        <v>563</v>
      </c>
      <c r="B20" s="19"/>
      <c r="C20" s="244"/>
      <c r="D20" s="245" t="s">
        <v>556</v>
      </c>
      <c r="E20" s="244"/>
      <c r="F20" s="244"/>
      <c r="G20" s="21"/>
      <c r="H20" s="13">
        <v>0</v>
      </c>
      <c r="I20" s="13">
        <v>0</v>
      </c>
      <c r="J20" s="516">
        <v>9849</v>
      </c>
      <c r="K20" s="516">
        <v>-9849</v>
      </c>
      <c r="L20" s="24">
        <f>SUM(H20:K20)</f>
        <v>0</v>
      </c>
      <c r="M20" s="13">
        <v>0</v>
      </c>
      <c r="N20" s="24">
        <f>SUM(L20:M20)</f>
        <v>0</v>
      </c>
    </row>
    <row r="21" spans="1:14" x14ac:dyDescent="0.2">
      <c r="A21" s="185" t="s">
        <v>564</v>
      </c>
      <c r="B21" s="19"/>
      <c r="C21" s="244"/>
      <c r="D21" s="245" t="s">
        <v>557</v>
      </c>
      <c r="E21" s="244"/>
      <c r="F21" s="244"/>
      <c r="G21" s="21"/>
      <c r="H21" s="13">
        <v>0</v>
      </c>
      <c r="I21" s="13">
        <v>0</v>
      </c>
      <c r="J21" s="13">
        <v>0</v>
      </c>
      <c r="K21" s="13">
        <v>0</v>
      </c>
      <c r="L21" s="24">
        <f>SUM(H21:K21)</f>
        <v>0</v>
      </c>
      <c r="M21" s="13">
        <v>0</v>
      </c>
      <c r="N21" s="24">
        <f>SUM(L21:M21)</f>
        <v>0</v>
      </c>
    </row>
    <row r="22" spans="1:14" x14ac:dyDescent="0.2">
      <c r="A22" s="185" t="s">
        <v>565</v>
      </c>
      <c r="B22" s="246"/>
      <c r="C22" s="536" t="s">
        <v>558</v>
      </c>
      <c r="D22" s="536"/>
      <c r="E22" s="247"/>
      <c r="F22" s="247"/>
      <c r="G22" s="248"/>
      <c r="H22" s="204">
        <f t="shared" ref="H22:N22" si="1">SUM(H18:H21)</f>
        <v>28197</v>
      </c>
      <c r="I22" s="204">
        <f t="shared" si="1"/>
        <v>5613</v>
      </c>
      <c r="J22" s="204">
        <f t="shared" si="1"/>
        <v>24981</v>
      </c>
      <c r="K22" s="204">
        <f t="shared" si="1"/>
        <v>-2609</v>
      </c>
      <c r="L22" s="204">
        <f t="shared" si="1"/>
        <v>56182</v>
      </c>
      <c r="M22" s="204">
        <f t="shared" si="1"/>
        <v>0</v>
      </c>
      <c r="N22" s="204">
        <f t="shared" si="1"/>
        <v>56182</v>
      </c>
    </row>
    <row r="23" spans="1:14" x14ac:dyDescent="0.2">
      <c r="A23" s="185"/>
      <c r="B23" s="19"/>
      <c r="C23" s="244"/>
      <c r="D23" s="244"/>
      <c r="E23" s="244"/>
      <c r="F23" s="244"/>
      <c r="G23" s="21"/>
      <c r="H23" s="2"/>
      <c r="I23" s="2"/>
      <c r="J23" s="2"/>
      <c r="K23" s="2"/>
      <c r="L23" s="2"/>
      <c r="M23" s="2"/>
      <c r="N23" s="2"/>
    </row>
    <row r="24" spans="1:14" x14ac:dyDescent="0.2">
      <c r="A24" s="185">
        <v>5</v>
      </c>
      <c r="B24" s="537" t="s">
        <v>566</v>
      </c>
      <c r="C24" s="536"/>
      <c r="D24" s="536"/>
      <c r="E24" s="247"/>
      <c r="F24" s="247"/>
      <c r="G24" s="248"/>
      <c r="H24" s="204">
        <f>H15+H22</f>
        <v>342796</v>
      </c>
      <c r="I24" s="204">
        <f>I15+I22</f>
        <v>40988</v>
      </c>
      <c r="J24" s="204">
        <f>J15+J22</f>
        <v>739915</v>
      </c>
      <c r="K24" s="204">
        <f>K15+K22</f>
        <v>796928</v>
      </c>
      <c r="L24" s="204">
        <f>SUM(H24:K24)</f>
        <v>1920627</v>
      </c>
      <c r="M24" s="204">
        <f>M15+M22</f>
        <v>0</v>
      </c>
      <c r="N24" s="204">
        <f>SUM(L24:M24)</f>
        <v>1920627</v>
      </c>
    </row>
  </sheetData>
  <sheetProtection algorithmName="SHA-512" hashValue="+oy+htSI7p3hPIYc46MM3DYEhkG/miumRrYo14QlLwNHJYQVR+5xKjfgK1k0kDaN6AYX1rsSgR+QqVLfwmrbSw==" saltValue="QajCwEjR8AifaOolGQMgrw==" spinCount="100000" sheet="1"/>
  <mergeCells count="9">
    <mergeCell ref="B17:D17"/>
    <mergeCell ref="C22:D22"/>
    <mergeCell ref="B24:D24"/>
    <mergeCell ref="H3:J3"/>
    <mergeCell ref="B1:D1"/>
    <mergeCell ref="B6:D6"/>
    <mergeCell ref="B8:D8"/>
    <mergeCell ref="C13:D13"/>
    <mergeCell ref="B15:D15"/>
  </mergeCells>
  <dataValidations count="10">
    <dataValidation type="whole" operator="greaterThan" allowBlank="1" showInputMessage="1" showErrorMessage="1" errorTitle="Whole numbers only allowed" error="All monies should be independently rounded to the nearest £1,000." sqref="H6:K6">
      <formula1>-99999999</formula1>
    </dataValidation>
    <dataValidation type="whole" operator="greaterThan" allowBlank="1" showInputMessage="1" showErrorMessage="1" errorTitle="Whole numbers only allowed" error="All monies should be independently rounded to the nearest £1,000." sqref="M6">
      <formula1>-99999999</formula1>
    </dataValidation>
    <dataValidation type="whole" operator="greaterThan" allowBlank="1" showInputMessage="1" showErrorMessage="1" errorTitle="Whole numbers only allowed" error="All monies should be independently rounded to the nearest £1,000." sqref="H10:I12">
      <formula1>-99999999</formula1>
    </dataValidation>
    <dataValidation type="whole" operator="greaterThan" allowBlank="1" showInputMessage="1" showErrorMessage="1" errorTitle="Whole numbers only allowed" error="All monies should be independently rounded to the nearest £1,000." sqref="J11:K12">
      <formula1>-99999999</formula1>
    </dataValidation>
    <dataValidation type="whole" operator="greaterThan" allowBlank="1" showInputMessage="1" showErrorMessage="1" errorTitle="Whole numbers only allowed" error="All monies should be independently rounded to the nearest £1,000." sqref="K9">
      <formula1>-99999999</formula1>
    </dataValidation>
    <dataValidation type="whole" operator="greaterThan" allowBlank="1" showInputMessage="1" showErrorMessage="1" errorTitle="Whole numbers only allowed" error="All monies should be independently rounded to the nearest £1,000." sqref="M9:M12">
      <formula1>-99999999</formula1>
    </dataValidation>
    <dataValidation type="whole" operator="greaterThan" allowBlank="1" showInputMessage="1" showErrorMessage="1" errorTitle="Whole numbers only allowed" error="All monies should be independently rounded to the nearest £1,000." sqref="H19:I21">
      <formula1>-99999999</formula1>
    </dataValidation>
    <dataValidation type="whole" operator="greaterThan" allowBlank="1" showInputMessage="1" showErrorMessage="1" errorTitle="Whole numbers only allowed" error="All monies should be independently rounded to the nearest £1,000." sqref="J20:K21">
      <formula1>-99999999</formula1>
    </dataValidation>
    <dataValidation type="whole" operator="greaterThan" allowBlank="1" showInputMessage="1" showErrorMessage="1" errorTitle="Whole numbers only allowed" error="All monies should be independently rounded to the nearest £1,000." sqref="K18">
      <formula1>-99999999</formula1>
    </dataValidation>
    <dataValidation type="whole" operator="greaterThan" allowBlank="1" showInputMessage="1" showErrorMessage="1" errorTitle="Whole numbers only allowed" error="All monies should be independently rounded to the nearest £1,000." sqref="M18:M21">
      <formula1>-99999999</formula1>
    </dataValidation>
  </dataValidations>
  <pageMargins left="0.70866141732283472" right="0.70866141732283472" top="0.74803149606299213" bottom="0.74803149606299213" header="0.31496062992125984" footer="0.31496062992125984"/>
  <pageSetup paperSize="9" scale="74" orientation="landscape" r:id="rId1"/>
  <ignoredErrors>
    <ignoredError sqref="L24 L1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zoomScale="90" zoomScaleNormal="90" workbookViewId="0">
      <selection activeCell="H20" sqref="H20:H21"/>
    </sheetView>
  </sheetViews>
  <sheetFormatPr defaultColWidth="9.140625" defaultRowHeight="12.75" x14ac:dyDescent="0.2"/>
  <cols>
    <col min="1" max="1" width="10" style="224" bestFit="1" customWidth="1"/>
    <col min="2" max="2" width="2.140625" style="164" customWidth="1"/>
    <col min="3" max="3" width="1.85546875" style="164" customWidth="1"/>
    <col min="4" max="4" width="51.42578125" style="164" customWidth="1"/>
    <col min="5" max="6" width="1.42578125" style="164" hidden="1" customWidth="1"/>
    <col min="7" max="7" width="0.42578125" style="164" hidden="1" customWidth="1"/>
    <col min="8" max="9" width="17.140625" style="164" customWidth="1"/>
    <col min="10" max="10" width="3.42578125" style="164" customWidth="1"/>
    <col min="11" max="12" width="16.140625" style="164" hidden="1" customWidth="1"/>
    <col min="13" max="13" width="53.7109375" style="164" customWidth="1"/>
    <col min="14" max="14" width="9.140625" style="164" customWidth="1"/>
    <col min="15" max="16384" width="9.140625" style="164"/>
  </cols>
  <sheetData>
    <row r="1" spans="1:17" customFormat="1" ht="33" customHeight="1" x14ac:dyDescent="0.25">
      <c r="A1" s="251" t="s">
        <v>567</v>
      </c>
      <c r="B1" s="533" t="s">
        <v>568</v>
      </c>
      <c r="C1" s="533"/>
      <c r="D1" s="539"/>
      <c r="E1" s="226"/>
      <c r="F1" s="226"/>
      <c r="G1" s="226"/>
      <c r="H1" s="227"/>
      <c r="I1" s="228"/>
      <c r="L1" s="168"/>
    </row>
    <row r="2" spans="1:17" customFormat="1" ht="15.75" customHeight="1" x14ac:dyDescent="0.25">
      <c r="A2" s="169"/>
      <c r="B2" s="170"/>
      <c r="C2" s="170"/>
      <c r="D2" s="170"/>
      <c r="E2" s="170"/>
      <c r="F2" s="170"/>
      <c r="G2" s="170"/>
      <c r="H2" s="232"/>
      <c r="I2" s="233"/>
      <c r="K2" s="164"/>
      <c r="L2" s="172"/>
      <c r="M2" s="173" t="s">
        <v>465</v>
      </c>
      <c r="Q2" s="164"/>
    </row>
    <row r="3" spans="1:17" customFormat="1" ht="37.5" customHeight="1" x14ac:dyDescent="0.25">
      <c r="A3" s="252"/>
      <c r="B3" s="253"/>
      <c r="C3" s="253"/>
      <c r="D3" s="253"/>
      <c r="E3" s="253"/>
      <c r="F3" s="253"/>
      <c r="G3" s="254"/>
      <c r="H3" s="255" t="s">
        <v>466</v>
      </c>
      <c r="I3" s="255" t="s">
        <v>467</v>
      </c>
      <c r="K3" s="172"/>
      <c r="L3" s="172"/>
      <c r="M3" s="179" t="s">
        <v>468</v>
      </c>
      <c r="Q3" s="164"/>
    </row>
    <row r="4" spans="1:17" customFormat="1" ht="30" customHeight="1" x14ac:dyDescent="0.25">
      <c r="A4" s="256"/>
      <c r="B4" s="257"/>
      <c r="C4" s="257"/>
      <c r="D4" s="257"/>
      <c r="E4" s="257"/>
      <c r="F4" s="257"/>
      <c r="G4" s="258"/>
      <c r="H4" s="255" t="s">
        <v>469</v>
      </c>
      <c r="I4" s="255" t="s">
        <v>469</v>
      </c>
      <c r="K4" s="168" t="s">
        <v>469</v>
      </c>
      <c r="L4" s="168" t="s">
        <v>470</v>
      </c>
      <c r="M4" s="184" t="s">
        <v>471</v>
      </c>
    </row>
    <row r="5" spans="1:17" customFormat="1" ht="12.75" customHeight="1" x14ac:dyDescent="0.25">
      <c r="A5" s="185">
        <v>1</v>
      </c>
      <c r="B5" s="186" t="s">
        <v>569</v>
      </c>
      <c r="C5" s="187"/>
      <c r="D5" s="187"/>
      <c r="E5" s="187"/>
      <c r="F5" s="187"/>
      <c r="G5" s="188"/>
      <c r="H5" s="189"/>
      <c r="I5" s="189"/>
      <c r="K5" s="191" t="s">
        <v>473</v>
      </c>
      <c r="L5" s="191" t="s">
        <v>473</v>
      </c>
      <c r="M5" s="168" t="s">
        <v>474</v>
      </c>
    </row>
    <row r="6" spans="1:17" customFormat="1" ht="12.75" customHeight="1" x14ac:dyDescent="0.25">
      <c r="A6" s="185" t="s">
        <v>475</v>
      </c>
      <c r="B6" s="259"/>
      <c r="C6" s="260" t="s">
        <v>570</v>
      </c>
      <c r="D6" s="260"/>
      <c r="E6" s="261"/>
      <c r="F6" s="261"/>
      <c r="G6" s="262"/>
      <c r="H6" s="200">
        <v>0</v>
      </c>
      <c r="I6" s="200">
        <v>0</v>
      </c>
      <c r="K6" s="198">
        <f t="shared" ref="K6:K15" si="0">H6-I6</f>
        <v>0</v>
      </c>
      <c r="L6" s="198" t="str">
        <f t="shared" ref="L6:L15" si="1">IF(AND(OR(H6=0,I6&lt;&gt;0),OR(I6=0,H6&lt;&gt;0)),IF((H6+I6+K6&lt;&gt;0),IF(AND(OR(H6&gt;0,I6&lt;0),OR(I6&gt;0,H6&lt;0)),ABS(K6/MIN(ABS(I6),ABS(H6))),10),"-"),10)</f>
        <v>-</v>
      </c>
      <c r="M6" s="199"/>
    </row>
    <row r="7" spans="1:17" customFormat="1" ht="12.75" customHeight="1" x14ac:dyDescent="0.25">
      <c r="A7" s="185" t="s">
        <v>477</v>
      </c>
      <c r="B7" s="259"/>
      <c r="C7" s="260" t="s">
        <v>571</v>
      </c>
      <c r="D7" s="260"/>
      <c r="E7" s="261"/>
      <c r="F7" s="261"/>
      <c r="G7" s="262"/>
      <c r="H7" s="200">
        <v>0</v>
      </c>
      <c r="I7" s="200">
        <v>0</v>
      </c>
      <c r="K7" s="198">
        <f t="shared" si="0"/>
        <v>0</v>
      </c>
      <c r="L7" s="198" t="str">
        <f t="shared" si="1"/>
        <v>-</v>
      </c>
      <c r="M7" s="199"/>
    </row>
    <row r="8" spans="1:17" customFormat="1" ht="12.75" customHeight="1" x14ac:dyDescent="0.25">
      <c r="A8" s="185" t="s">
        <v>479</v>
      </c>
      <c r="B8" s="259"/>
      <c r="C8" s="260" t="s">
        <v>572</v>
      </c>
      <c r="D8" s="260"/>
      <c r="E8" s="261"/>
      <c r="F8" s="261"/>
      <c r="G8" s="262"/>
      <c r="H8" s="200">
        <v>0</v>
      </c>
      <c r="I8" s="200">
        <v>0</v>
      </c>
      <c r="K8" s="198">
        <f t="shared" si="0"/>
        <v>0</v>
      </c>
      <c r="L8" s="198" t="str">
        <f t="shared" si="1"/>
        <v>-</v>
      </c>
      <c r="M8" s="199"/>
    </row>
    <row r="9" spans="1:17" customFormat="1" ht="12.75" customHeight="1" x14ac:dyDescent="0.25">
      <c r="A9" s="185" t="s">
        <v>481</v>
      </c>
      <c r="B9" s="263"/>
      <c r="C9" s="264" t="s">
        <v>573</v>
      </c>
      <c r="D9" s="265"/>
      <c r="E9" s="265"/>
      <c r="F9" s="265"/>
      <c r="G9" s="266"/>
      <c r="H9" s="204">
        <f>SUM(H7:H8)</f>
        <v>0</v>
      </c>
      <c r="I9" s="204">
        <f>SUM(I7:I8)</f>
        <v>0</v>
      </c>
      <c r="K9" s="198">
        <f t="shared" si="0"/>
        <v>0</v>
      </c>
      <c r="L9" s="198" t="str">
        <f t="shared" si="1"/>
        <v>-</v>
      </c>
      <c r="M9" s="205"/>
    </row>
    <row r="10" spans="1:17" customFormat="1" ht="12.75" customHeight="1" x14ac:dyDescent="0.25">
      <c r="A10" s="185" t="s">
        <v>483</v>
      </c>
      <c r="B10" s="259"/>
      <c r="C10" s="260" t="s">
        <v>574</v>
      </c>
      <c r="D10" s="260"/>
      <c r="E10" s="261"/>
      <c r="F10" s="261"/>
      <c r="G10" s="262"/>
      <c r="H10" s="200">
        <v>1493042</v>
      </c>
      <c r="I10" s="200">
        <v>1399019</v>
      </c>
      <c r="K10" s="198">
        <f t="shared" si="0"/>
        <v>94023</v>
      </c>
      <c r="L10" s="198">
        <f t="shared" si="1"/>
        <v>6.7206378183570059E-2</v>
      </c>
      <c r="M10" s="199"/>
    </row>
    <row r="11" spans="1:17" customFormat="1" ht="12.75" customHeight="1" x14ac:dyDescent="0.25">
      <c r="A11" s="185" t="s">
        <v>485</v>
      </c>
      <c r="B11" s="259"/>
      <c r="C11" s="260" t="s">
        <v>575</v>
      </c>
      <c r="D11" s="260"/>
      <c r="E11" s="261"/>
      <c r="F11" s="261"/>
      <c r="G11" s="262"/>
      <c r="H11" s="200">
        <v>212143</v>
      </c>
      <c r="I11" s="200">
        <v>204601</v>
      </c>
      <c r="K11" s="198">
        <f t="shared" si="0"/>
        <v>7542</v>
      </c>
      <c r="L11" s="198">
        <f t="shared" si="1"/>
        <v>3.6861989921847887E-2</v>
      </c>
      <c r="M11" s="199"/>
    </row>
    <row r="12" spans="1:17" customFormat="1" ht="12.75" customHeight="1" x14ac:dyDescent="0.25">
      <c r="A12" s="185" t="s">
        <v>487</v>
      </c>
      <c r="B12" s="259"/>
      <c r="C12" s="260" t="s">
        <v>576</v>
      </c>
      <c r="D12" s="260"/>
      <c r="E12" s="261"/>
      <c r="F12" s="261"/>
      <c r="G12" s="262"/>
      <c r="H12" s="200">
        <v>470762</v>
      </c>
      <c r="I12" s="200">
        <v>327126</v>
      </c>
      <c r="K12" s="198">
        <f t="shared" si="0"/>
        <v>143636</v>
      </c>
      <c r="L12" s="198">
        <f t="shared" si="1"/>
        <v>0.43908463405537929</v>
      </c>
      <c r="M12" s="199"/>
    </row>
    <row r="13" spans="1:17" customFormat="1" ht="12.75" customHeight="1" x14ac:dyDescent="0.25">
      <c r="A13" s="185" t="s">
        <v>489</v>
      </c>
      <c r="B13" s="259"/>
      <c r="C13" s="260" t="s">
        <v>577</v>
      </c>
      <c r="D13" s="260"/>
      <c r="E13" s="261"/>
      <c r="F13" s="261"/>
      <c r="G13" s="262"/>
      <c r="H13" s="200">
        <v>0</v>
      </c>
      <c r="I13" s="200">
        <v>0</v>
      </c>
      <c r="K13" s="198">
        <f t="shared" si="0"/>
        <v>0</v>
      </c>
      <c r="L13" s="198" t="str">
        <f t="shared" si="1"/>
        <v>-</v>
      </c>
      <c r="M13" s="199"/>
    </row>
    <row r="14" spans="1:17" customFormat="1" ht="12.75" customHeight="1" x14ac:dyDescent="0.25">
      <c r="A14" s="185" t="s">
        <v>578</v>
      </c>
      <c r="B14" s="259"/>
      <c r="C14" s="260" t="s">
        <v>579</v>
      </c>
      <c r="D14" s="260"/>
      <c r="E14" s="261"/>
      <c r="F14" s="261"/>
      <c r="G14" s="262"/>
      <c r="H14" s="200">
        <v>0</v>
      </c>
      <c r="I14" s="200">
        <v>0</v>
      </c>
      <c r="K14" s="198">
        <f t="shared" si="0"/>
        <v>0</v>
      </c>
      <c r="L14" s="198" t="str">
        <f t="shared" si="1"/>
        <v>-</v>
      </c>
      <c r="M14" s="199"/>
    </row>
    <row r="15" spans="1:17" customFormat="1" ht="12.75" customHeight="1" x14ac:dyDescent="0.25">
      <c r="A15" s="185" t="s">
        <v>580</v>
      </c>
      <c r="B15" s="201" t="s">
        <v>581</v>
      </c>
      <c r="C15" s="202"/>
      <c r="D15" s="202"/>
      <c r="E15" s="202"/>
      <c r="F15" s="202"/>
      <c r="G15" s="203"/>
      <c r="H15" s="204">
        <f>SUM(H6:H8)+SUM(H10:H14)</f>
        <v>2175947</v>
      </c>
      <c r="I15" s="204">
        <f>SUM(I6:I8)+SUM(I10:I14)</f>
        <v>1930746</v>
      </c>
      <c r="K15" s="198">
        <f t="shared" si="0"/>
        <v>245201</v>
      </c>
      <c r="L15" s="198">
        <f t="shared" si="1"/>
        <v>0.12699806188903148</v>
      </c>
      <c r="M15" s="205"/>
    </row>
    <row r="16" spans="1:17" customFormat="1" ht="12.75" customHeight="1" x14ac:dyDescent="0.25">
      <c r="A16" s="185"/>
      <c r="B16" s="218"/>
      <c r="C16" s="219"/>
      <c r="D16" s="219"/>
      <c r="E16" s="219"/>
      <c r="F16" s="219"/>
      <c r="G16" s="220"/>
      <c r="H16" s="213"/>
      <c r="I16" s="213"/>
      <c r="K16" s="198"/>
      <c r="L16" s="198"/>
    </row>
    <row r="17" spans="1:13" customFormat="1" ht="12.75" customHeight="1" x14ac:dyDescent="0.25">
      <c r="A17" s="185">
        <v>2</v>
      </c>
      <c r="B17" s="186" t="s">
        <v>582</v>
      </c>
      <c r="C17" s="187"/>
      <c r="D17" s="187"/>
      <c r="E17" s="187"/>
      <c r="F17" s="187"/>
      <c r="G17" s="188"/>
      <c r="H17" s="214"/>
      <c r="I17" s="214"/>
      <c r="K17" s="198"/>
      <c r="L17" s="198"/>
    </row>
    <row r="18" spans="1:13" customFormat="1" ht="12.75" customHeight="1" x14ac:dyDescent="0.25">
      <c r="A18" s="185" t="s">
        <v>492</v>
      </c>
      <c r="B18" s="192"/>
      <c r="C18" s="193" t="s">
        <v>583</v>
      </c>
      <c r="D18" s="194"/>
      <c r="E18" s="194"/>
      <c r="F18" s="194"/>
      <c r="G18" s="195"/>
      <c r="H18" s="200">
        <v>3371</v>
      </c>
      <c r="I18" s="200">
        <v>2736</v>
      </c>
      <c r="K18" s="198">
        <f t="shared" ref="K18:K23" si="2">H18-I18</f>
        <v>635</v>
      </c>
      <c r="L18" s="198">
        <f t="shared" ref="L18:L23" si="3">IF(AND(OR(H18=0,I18&lt;&gt;0),OR(I18=0,H18&lt;&gt;0)),IF((H18+I18+K18&lt;&gt;0),IF(AND(OR(H18&gt;0,I18&lt;0),OR(I18&gt;0,H18&lt;0)),ABS(K18/MIN(ABS(I18),ABS(H18))),10),"-"),10)</f>
        <v>0.23209064327485379</v>
      </c>
      <c r="M18" s="199"/>
    </row>
    <row r="19" spans="1:13" customFormat="1" ht="12.75" customHeight="1" x14ac:dyDescent="0.25">
      <c r="A19" s="185" t="s">
        <v>494</v>
      </c>
      <c r="B19" s="192"/>
      <c r="C19" s="193" t="s">
        <v>584</v>
      </c>
      <c r="D19" s="194"/>
      <c r="E19" s="194"/>
      <c r="F19" s="194"/>
      <c r="G19" s="195"/>
      <c r="H19" s="200">
        <v>134076</v>
      </c>
      <c r="I19" s="200">
        <v>119517</v>
      </c>
      <c r="K19" s="198">
        <f t="shared" si="2"/>
        <v>14559</v>
      </c>
      <c r="L19" s="198">
        <f t="shared" si="3"/>
        <v>0.12181530660910163</v>
      </c>
      <c r="M19" s="199"/>
    </row>
    <row r="20" spans="1:13" customFormat="1" ht="12.75" customHeight="1" x14ac:dyDescent="0.25">
      <c r="A20" s="185" t="s">
        <v>496</v>
      </c>
      <c r="B20" s="192"/>
      <c r="C20" s="193" t="s">
        <v>576</v>
      </c>
      <c r="D20" s="194"/>
      <c r="E20" s="194"/>
      <c r="F20" s="194"/>
      <c r="G20" s="195"/>
      <c r="H20" s="200">
        <v>218062</v>
      </c>
      <c r="I20" s="200">
        <v>120000</v>
      </c>
      <c r="K20" s="198">
        <f t="shared" si="2"/>
        <v>98062</v>
      </c>
      <c r="L20" s="198">
        <f t="shared" si="3"/>
        <v>0.81718333333333337</v>
      </c>
      <c r="M20" s="199"/>
    </row>
    <row r="21" spans="1:13" customFormat="1" ht="12.75" customHeight="1" x14ac:dyDescent="0.25">
      <c r="A21" s="185" t="s">
        <v>498</v>
      </c>
      <c r="B21" s="192"/>
      <c r="C21" s="193" t="s">
        <v>585</v>
      </c>
      <c r="D21" s="194"/>
      <c r="E21" s="194"/>
      <c r="F21" s="194"/>
      <c r="G21" s="195"/>
      <c r="H21" s="516">
        <v>175783</v>
      </c>
      <c r="I21" s="516">
        <v>252735</v>
      </c>
      <c r="K21" s="198">
        <f t="shared" si="2"/>
        <v>-76952</v>
      </c>
      <c r="L21" s="198">
        <f t="shared" si="3"/>
        <v>0.43776701956389413</v>
      </c>
      <c r="M21" s="199"/>
    </row>
    <row r="22" spans="1:13" customFormat="1" ht="12.75" customHeight="1" x14ac:dyDescent="0.25">
      <c r="A22" s="185" t="s">
        <v>500</v>
      </c>
      <c r="B22" s="192"/>
      <c r="C22" s="193" t="s">
        <v>586</v>
      </c>
      <c r="D22" s="194"/>
      <c r="E22" s="194"/>
      <c r="F22" s="194"/>
      <c r="G22" s="195"/>
      <c r="H22" s="200">
        <v>0</v>
      </c>
      <c r="I22" s="200">
        <v>0</v>
      </c>
      <c r="K22" s="198">
        <f t="shared" si="2"/>
        <v>0</v>
      </c>
      <c r="L22" s="198" t="str">
        <f t="shared" si="3"/>
        <v>-</v>
      </c>
      <c r="M22" s="199"/>
    </row>
    <row r="23" spans="1:13" customFormat="1" ht="12.75" customHeight="1" x14ac:dyDescent="0.25">
      <c r="A23" s="185" t="s">
        <v>502</v>
      </c>
      <c r="B23" s="201" t="s">
        <v>587</v>
      </c>
      <c r="C23" s="202"/>
      <c r="D23" s="202"/>
      <c r="E23" s="202"/>
      <c r="F23" s="202"/>
      <c r="G23" s="203"/>
      <c r="H23" s="204">
        <f>SUM(H18:H22)</f>
        <v>531292</v>
      </c>
      <c r="I23" s="204">
        <f>SUM(I18:I22)</f>
        <v>494988</v>
      </c>
      <c r="K23" s="198">
        <f t="shared" si="2"/>
        <v>36304</v>
      </c>
      <c r="L23" s="198">
        <f t="shared" si="3"/>
        <v>7.3343192158193737E-2</v>
      </c>
      <c r="M23" s="205"/>
    </row>
    <row r="24" spans="1:13" customFormat="1" ht="12.75" customHeight="1" x14ac:dyDescent="0.25">
      <c r="A24" s="185"/>
      <c r="B24" s="211"/>
      <c r="C24" s="206"/>
      <c r="D24" s="206"/>
      <c r="E24" s="206"/>
      <c r="F24" s="206"/>
      <c r="G24" s="212"/>
      <c r="H24" s="213"/>
      <c r="I24" s="213"/>
      <c r="K24" s="198"/>
      <c r="L24" s="198"/>
    </row>
    <row r="25" spans="1:13" customFormat="1" ht="12.75" customHeight="1" x14ac:dyDescent="0.25">
      <c r="A25" s="185">
        <v>3</v>
      </c>
      <c r="B25" s="186" t="s">
        <v>588</v>
      </c>
      <c r="C25" s="267"/>
      <c r="D25" s="267"/>
      <c r="E25" s="267"/>
      <c r="F25" s="267"/>
      <c r="G25" s="268"/>
      <c r="H25" s="214"/>
      <c r="I25" s="214"/>
      <c r="K25" s="198"/>
      <c r="L25" s="198"/>
    </row>
    <row r="26" spans="1:13" customFormat="1" ht="12.75" customHeight="1" x14ac:dyDescent="0.25">
      <c r="A26" s="185" t="s">
        <v>589</v>
      </c>
      <c r="B26" s="192"/>
      <c r="C26" s="193" t="s">
        <v>590</v>
      </c>
      <c r="D26" s="193"/>
      <c r="E26" s="194"/>
      <c r="F26" s="194"/>
      <c r="G26" s="195"/>
      <c r="H26" s="13">
        <v>0</v>
      </c>
      <c r="I26" s="516">
        <v>0</v>
      </c>
      <c r="K26" s="198">
        <f t="shared" ref="K26:K31" si="4">H26-I26</f>
        <v>0</v>
      </c>
      <c r="L26" s="198" t="str">
        <f t="shared" ref="L26:L31" si="5">IF(AND(OR(H26=0,I26&lt;&gt;0),OR(I26=0,H26&lt;&gt;0)),IF((H26+I26+K26&lt;&gt;0),IF(AND(OR(H26&gt;0,I26&lt;0),OR(I26&gt;0,H26&lt;0)),ABS(K26/MIN(ABS(I26),ABS(H26))),10),"-"),10)</f>
        <v>-</v>
      </c>
      <c r="M26" s="199"/>
    </row>
    <row r="27" spans="1:13" customFormat="1" ht="12.75" customHeight="1" x14ac:dyDescent="0.25">
      <c r="A27" s="185" t="s">
        <v>591</v>
      </c>
      <c r="B27" s="192"/>
      <c r="C27" s="193" t="s">
        <v>592</v>
      </c>
      <c r="D27" s="193"/>
      <c r="E27" s="194"/>
      <c r="F27" s="194"/>
      <c r="G27" s="195"/>
      <c r="H27" s="516">
        <v>3264</v>
      </c>
      <c r="I27" s="516">
        <v>13272</v>
      </c>
      <c r="K27" s="198">
        <f t="shared" si="4"/>
        <v>-10008</v>
      </c>
      <c r="L27" s="198">
        <f t="shared" si="5"/>
        <v>3.0661764705882355</v>
      </c>
      <c r="M27" s="199" t="s">
        <v>415</v>
      </c>
    </row>
    <row r="28" spans="1:13" customFormat="1" ht="12.75" customHeight="1" x14ac:dyDescent="0.25">
      <c r="A28" s="185" t="s">
        <v>593</v>
      </c>
      <c r="B28" s="192"/>
      <c r="C28" s="193" t="s">
        <v>594</v>
      </c>
      <c r="D28" s="193"/>
      <c r="E28" s="194"/>
      <c r="F28" s="194"/>
      <c r="G28" s="195"/>
      <c r="H28" s="516">
        <v>201</v>
      </c>
      <c r="I28" s="516">
        <v>156</v>
      </c>
      <c r="K28" s="198">
        <f t="shared" si="4"/>
        <v>45</v>
      </c>
      <c r="L28" s="198">
        <f t="shared" si="5"/>
        <v>0.28846153846153844</v>
      </c>
      <c r="M28" s="199"/>
    </row>
    <row r="29" spans="1:13" customFormat="1" ht="12.75" customHeight="1" x14ac:dyDescent="0.25">
      <c r="A29" s="185" t="s">
        <v>595</v>
      </c>
      <c r="B29" s="192"/>
      <c r="C29" s="193" t="s">
        <v>596</v>
      </c>
      <c r="D29" s="193"/>
      <c r="E29" s="194"/>
      <c r="F29" s="194"/>
      <c r="G29" s="195"/>
      <c r="H29" s="516">
        <v>0</v>
      </c>
      <c r="I29" s="516">
        <v>0</v>
      </c>
      <c r="K29" s="198">
        <f t="shared" si="4"/>
        <v>0</v>
      </c>
      <c r="L29" s="198" t="str">
        <f t="shared" si="5"/>
        <v>-</v>
      </c>
      <c r="M29" s="199"/>
    </row>
    <row r="30" spans="1:13" customFormat="1" ht="12.75" customHeight="1" x14ac:dyDescent="0.25">
      <c r="A30" s="185" t="s">
        <v>597</v>
      </c>
      <c r="B30" s="269"/>
      <c r="C30" s="270" t="s">
        <v>598</v>
      </c>
      <c r="D30" s="270"/>
      <c r="E30" s="271"/>
      <c r="F30" s="271"/>
      <c r="G30" s="272"/>
      <c r="H30" s="516">
        <v>272767</v>
      </c>
      <c r="I30" s="516">
        <v>238984</v>
      </c>
      <c r="K30" s="198">
        <f t="shared" si="4"/>
        <v>33783</v>
      </c>
      <c r="L30" s="198">
        <f t="shared" si="5"/>
        <v>0.14136092792822952</v>
      </c>
      <c r="M30" s="199"/>
    </row>
    <row r="31" spans="1:13" customFormat="1" ht="12.75" customHeight="1" x14ac:dyDescent="0.25">
      <c r="A31" s="185" t="s">
        <v>599</v>
      </c>
      <c r="B31" s="273" t="s">
        <v>600</v>
      </c>
      <c r="C31" s="264"/>
      <c r="D31" s="264"/>
      <c r="E31" s="264"/>
      <c r="F31" s="264"/>
      <c r="G31" s="274"/>
      <c r="H31" s="204">
        <f>SUM(H26:H30)</f>
        <v>276232</v>
      </c>
      <c r="I31" s="204">
        <f>SUM(I26:I30)</f>
        <v>252412</v>
      </c>
      <c r="K31" s="198">
        <f t="shared" si="4"/>
        <v>23820</v>
      </c>
      <c r="L31" s="198">
        <f t="shared" si="5"/>
        <v>9.4369522843604906E-2</v>
      </c>
      <c r="M31" s="205"/>
    </row>
    <row r="32" spans="1:13" customFormat="1" ht="12.75" customHeight="1" x14ac:dyDescent="0.25">
      <c r="A32" s="185"/>
      <c r="B32" s="211"/>
      <c r="C32" s="206"/>
      <c r="D32" s="206"/>
      <c r="E32" s="206"/>
      <c r="F32" s="206"/>
      <c r="G32" s="212"/>
      <c r="H32" s="213"/>
      <c r="I32" s="213"/>
      <c r="K32" s="198"/>
      <c r="L32" s="198"/>
    </row>
    <row r="33" spans="1:13" customFormat="1" ht="12.75" customHeight="1" x14ac:dyDescent="0.25">
      <c r="A33" s="185">
        <v>4</v>
      </c>
      <c r="B33" s="16" t="s">
        <v>601</v>
      </c>
      <c r="C33" s="194"/>
      <c r="D33" s="194"/>
      <c r="E33" s="194"/>
      <c r="F33" s="194"/>
      <c r="G33" s="262"/>
      <c r="H33" s="13">
        <v>0</v>
      </c>
      <c r="I33" s="13">
        <v>0</v>
      </c>
      <c r="K33" s="198">
        <f>H33-I33</f>
        <v>0</v>
      </c>
      <c r="L33" s="198" t="str">
        <f>IF(AND(OR(H33=0,I33&lt;&gt;0),OR(I33=0,H33&lt;&gt;0)),IF((H33+I33+K33&lt;&gt;0),IF(AND(OR(H33&gt;0,I33&lt;0),OR(I33&gt;0,H33&lt;0)),ABS(K33/MIN(ABS(I33),ABS(H33))),10),"-"),10)</f>
        <v>-</v>
      </c>
      <c r="M33" s="199"/>
    </row>
    <row r="34" spans="1:13" customFormat="1" ht="12.75" customHeight="1" x14ac:dyDescent="0.25">
      <c r="A34" s="185"/>
      <c r="B34" s="211"/>
      <c r="C34" s="206"/>
      <c r="D34" s="206"/>
      <c r="E34" s="206"/>
      <c r="F34" s="206"/>
      <c r="G34" s="212"/>
      <c r="H34" s="213"/>
      <c r="I34" s="213"/>
      <c r="K34" s="198"/>
      <c r="L34" s="198"/>
    </row>
    <row r="35" spans="1:13" customFormat="1" ht="12.75" customHeight="1" x14ac:dyDescent="0.25">
      <c r="A35" s="185">
        <v>5</v>
      </c>
      <c r="B35" s="201" t="s">
        <v>602</v>
      </c>
      <c r="C35" s="202"/>
      <c r="D35" s="202"/>
      <c r="E35" s="202"/>
      <c r="F35" s="202"/>
      <c r="G35" s="203"/>
      <c r="H35" s="204">
        <f>(H23-H31+H33)</f>
        <v>255060</v>
      </c>
      <c r="I35" s="204">
        <f>(I23-I31+I33)</f>
        <v>242576</v>
      </c>
      <c r="K35" s="198">
        <f>H35-I35</f>
        <v>12484</v>
      </c>
      <c r="L35" s="198">
        <f>IF(AND(OR(H35=0,I35&lt;&gt;0),OR(I35=0,H35&lt;&gt;0)),IF((H35+I35+K35&lt;&gt;0),IF(AND(OR(H35&gt;0,I35&lt;0),OR(I35&gt;0,H35&lt;0)),ABS(K35/MIN(ABS(I35),ABS(H35))),10),"-"),10)</f>
        <v>5.1464283358617503E-2</v>
      </c>
      <c r="M35" s="205"/>
    </row>
    <row r="36" spans="1:13" customFormat="1" ht="12.75" customHeight="1" x14ac:dyDescent="0.25">
      <c r="A36" s="185"/>
      <c r="B36" s="211"/>
      <c r="C36" s="206"/>
      <c r="D36" s="206"/>
      <c r="E36" s="206"/>
      <c r="F36" s="206"/>
      <c r="G36" s="212"/>
      <c r="H36" s="213"/>
      <c r="I36" s="213"/>
      <c r="K36" s="198"/>
      <c r="L36" s="198"/>
    </row>
    <row r="37" spans="1:13" customFormat="1" ht="12.75" customHeight="1" x14ac:dyDescent="0.25">
      <c r="A37" s="185">
        <v>6</v>
      </c>
      <c r="B37" s="201" t="s">
        <v>603</v>
      </c>
      <c r="C37" s="202"/>
      <c r="D37" s="202"/>
      <c r="E37" s="202"/>
      <c r="F37" s="202"/>
      <c r="G37" s="203"/>
      <c r="H37" s="204">
        <f>H15+H35</f>
        <v>2431007</v>
      </c>
      <c r="I37" s="204">
        <f>I15+I35</f>
        <v>2173322</v>
      </c>
      <c r="K37" s="198">
        <f>H37-I37</f>
        <v>257685</v>
      </c>
      <c r="L37" s="198">
        <f>IF(AND(OR(H37=0,I37&lt;&gt;0),OR(I37=0,H37&lt;&gt;0)),IF((H37+I37+K37&lt;&gt;0),IF(AND(OR(H37&gt;0,I37&lt;0),OR(I37&gt;0,H37&lt;0)),ABS(K37/MIN(ABS(I37),ABS(H37))),10),"-"),10)</f>
        <v>0.11856733608733543</v>
      </c>
      <c r="M37" s="205"/>
    </row>
    <row r="38" spans="1:13" customFormat="1" ht="12.75" customHeight="1" x14ac:dyDescent="0.25">
      <c r="A38" s="185"/>
      <c r="B38" s="211"/>
      <c r="C38" s="206"/>
      <c r="D38" s="206"/>
      <c r="E38" s="206"/>
      <c r="F38" s="206"/>
      <c r="G38" s="212"/>
      <c r="H38" s="213"/>
      <c r="I38" s="213"/>
      <c r="K38" s="198"/>
      <c r="L38" s="198"/>
    </row>
    <row r="39" spans="1:13" customFormat="1" ht="12.75" customHeight="1" x14ac:dyDescent="0.25">
      <c r="A39" s="185">
        <v>7</v>
      </c>
      <c r="B39" s="186" t="s">
        <v>604</v>
      </c>
      <c r="C39" s="267"/>
      <c r="D39" s="267"/>
      <c r="E39" s="267"/>
      <c r="F39" s="267"/>
      <c r="G39" s="268"/>
      <c r="H39" s="214"/>
      <c r="I39" s="214"/>
      <c r="K39" s="198"/>
      <c r="L39" s="198"/>
    </row>
    <row r="40" spans="1:13" customFormat="1" ht="12.75" customHeight="1" x14ac:dyDescent="0.25">
      <c r="A40" s="185" t="s">
        <v>605</v>
      </c>
      <c r="B40" s="192"/>
      <c r="C40" s="193" t="s">
        <v>592</v>
      </c>
      <c r="D40" s="194"/>
      <c r="E40" s="194"/>
      <c r="F40" s="194"/>
      <c r="G40" s="195"/>
      <c r="H40" s="516">
        <v>254549</v>
      </c>
      <c r="I40" s="516">
        <v>90841</v>
      </c>
      <c r="K40" s="198">
        <f>H40-I40</f>
        <v>163708</v>
      </c>
      <c r="L40" s="198">
        <f>IF(AND(OR(H40=0,I40&lt;&gt;0),OR(I40=0,H40&lt;&gt;0)),IF((H40+I40+K40&lt;&gt;0),IF(AND(OR(H40&gt;0,I40&lt;0),OR(I40&gt;0,H40&lt;0)),ABS(K40/MIN(ABS(I40),ABS(H40))),10),"-"),10)</f>
        <v>1.8021378012131086</v>
      </c>
      <c r="M40" s="199"/>
    </row>
    <row r="41" spans="1:13" customFormat="1" ht="12.75" customHeight="1" x14ac:dyDescent="0.25">
      <c r="A41" s="185" t="s">
        <v>606</v>
      </c>
      <c r="B41" s="192"/>
      <c r="C41" s="193" t="s">
        <v>594</v>
      </c>
      <c r="D41" s="194"/>
      <c r="E41" s="194"/>
      <c r="F41" s="194"/>
      <c r="G41" s="195"/>
      <c r="H41" s="516">
        <v>1031</v>
      </c>
      <c r="I41" s="516">
        <v>1232</v>
      </c>
      <c r="K41" s="198">
        <f>H41-I41</f>
        <v>-201</v>
      </c>
      <c r="L41" s="198">
        <f>IF(AND(OR(H41=0,I41&lt;&gt;0),OR(I41=0,H41&lt;&gt;0)),IF((H41+I41+K41&lt;&gt;0),IF(AND(OR(H41&gt;0,I41&lt;0),OR(I41&gt;0,H41&lt;0)),ABS(K41/MIN(ABS(I41),ABS(H41))),10),"-"),10)</f>
        <v>0.19495635305528614</v>
      </c>
      <c r="M41" s="199"/>
    </row>
    <row r="42" spans="1:13" customFormat="1" ht="12.75" customHeight="1" x14ac:dyDescent="0.25">
      <c r="A42" s="185" t="s">
        <v>607</v>
      </c>
      <c r="B42" s="192"/>
      <c r="C42" s="193" t="s">
        <v>596</v>
      </c>
      <c r="D42" s="194"/>
      <c r="E42" s="194"/>
      <c r="F42" s="194"/>
      <c r="G42" s="195"/>
      <c r="H42" s="516">
        <v>0</v>
      </c>
      <c r="I42" s="516">
        <v>0</v>
      </c>
      <c r="K42" s="198">
        <f>H42-I42</f>
        <v>0</v>
      </c>
      <c r="L42" s="198" t="str">
        <f>IF(AND(OR(H42=0,I42&lt;&gt;0),OR(I42=0,H42&lt;&gt;0)),IF((H42+I42+K42&lt;&gt;0),IF(AND(OR(H42&gt;0,I42&lt;0),OR(I42&gt;0,H42&lt;0)),ABS(K42/MIN(ABS(I42),ABS(H42))),10),"-"),10)</f>
        <v>-</v>
      </c>
      <c r="M42" s="199"/>
    </row>
    <row r="43" spans="1:13" customFormat="1" ht="12.75" customHeight="1" x14ac:dyDescent="0.25">
      <c r="A43" s="185" t="s">
        <v>608</v>
      </c>
      <c r="B43" s="192"/>
      <c r="C43" s="193" t="s">
        <v>598</v>
      </c>
      <c r="D43" s="194"/>
      <c r="E43" s="194"/>
      <c r="F43" s="194"/>
      <c r="G43" s="195"/>
      <c r="H43" s="516">
        <v>1112</v>
      </c>
      <c r="I43" s="516">
        <v>1112</v>
      </c>
      <c r="K43" s="198">
        <f>H43-I43</f>
        <v>0</v>
      </c>
      <c r="L43" s="198">
        <f>IF(AND(OR(H43=0,I43&lt;&gt;0),OR(I43=0,H43&lt;&gt;0)),IF((H43+I43+K43&lt;&gt;0),IF(AND(OR(H43&gt;0,I43&lt;0),OR(I43&gt;0,H43&lt;0)),ABS(K43/MIN(ABS(I43),ABS(H43))),10),"-"),10)</f>
        <v>0</v>
      </c>
      <c r="M43" s="199"/>
    </row>
    <row r="44" spans="1:13" customFormat="1" ht="12.75" customHeight="1" x14ac:dyDescent="0.25">
      <c r="A44" s="185" t="s">
        <v>609</v>
      </c>
      <c r="B44" s="273" t="s">
        <v>610</v>
      </c>
      <c r="C44" s="264"/>
      <c r="D44" s="264"/>
      <c r="E44" s="264"/>
      <c r="F44" s="264"/>
      <c r="G44" s="274"/>
      <c r="H44" s="204">
        <f>SUM(H40:H43)</f>
        <v>256692</v>
      </c>
      <c r="I44" s="204">
        <f>SUM(I40:I43)</f>
        <v>93185</v>
      </c>
      <c r="K44" s="198">
        <f>H44-I44</f>
        <v>163507</v>
      </c>
      <c r="L44" s="198">
        <f>IF(AND(OR(H44=0,I44&lt;&gt;0),OR(I44=0,H44&lt;&gt;0)),IF((H44+I44+K44&lt;&gt;0),IF(AND(OR(H44&gt;0,I44&lt;0),OR(I44&gt;0,H44&lt;0)),ABS(K44/MIN(ABS(I44),ABS(H44))),10),"-"),10)</f>
        <v>1.754649353436712</v>
      </c>
      <c r="M44" s="205"/>
    </row>
    <row r="45" spans="1:13" customFormat="1" ht="12.75" customHeight="1" x14ac:dyDescent="0.25">
      <c r="A45" s="185"/>
      <c r="B45" s="211"/>
      <c r="C45" s="206"/>
      <c r="D45" s="206"/>
      <c r="E45" s="206"/>
      <c r="F45" s="206"/>
      <c r="G45" s="212"/>
      <c r="H45" s="213"/>
      <c r="I45" s="213"/>
      <c r="K45" s="198"/>
      <c r="L45" s="198"/>
    </row>
    <row r="46" spans="1:13" customFormat="1" ht="12.75" customHeight="1" x14ac:dyDescent="0.25">
      <c r="A46" s="185">
        <v>8</v>
      </c>
      <c r="B46" s="186" t="s">
        <v>611</v>
      </c>
      <c r="C46" s="187"/>
      <c r="D46" s="187"/>
      <c r="E46" s="187"/>
      <c r="F46" s="187"/>
      <c r="G46" s="188"/>
      <c r="H46" s="214"/>
      <c r="I46" s="214"/>
      <c r="K46" s="198"/>
      <c r="L46" s="198"/>
    </row>
    <row r="47" spans="1:13" customFormat="1" ht="12.75" customHeight="1" x14ac:dyDescent="0.25">
      <c r="A47" s="185" t="s">
        <v>612</v>
      </c>
      <c r="B47" s="22"/>
      <c r="C47" s="193" t="s">
        <v>613</v>
      </c>
      <c r="D47" s="194"/>
      <c r="E47" s="194"/>
      <c r="F47" s="23"/>
      <c r="G47" s="262"/>
      <c r="H47" s="200">
        <v>253688</v>
      </c>
      <c r="I47" s="200">
        <v>215692</v>
      </c>
      <c r="K47" s="198">
        <f>H47-I47</f>
        <v>37996</v>
      </c>
      <c r="L47" s="198">
        <f>IF(AND(OR(H47=0,I47&lt;&gt;0),OR(I47=0,H47&lt;&gt;0)),IF((H47+I47+K47&lt;&gt;0),IF(AND(OR(H47&gt;0,I47&lt;0),OR(I47&gt;0,H47&lt;0)),ABS(K47/MIN(ABS(I47),ABS(H47))),10),"-"),10)</f>
        <v>0.1761585965172561</v>
      </c>
      <c r="M47" s="199"/>
    </row>
    <row r="48" spans="1:13" customFormat="1" ht="12.75" customHeight="1" x14ac:dyDescent="0.25">
      <c r="A48" s="185" t="s">
        <v>614</v>
      </c>
      <c r="B48" s="192"/>
      <c r="C48" s="193" t="s">
        <v>615</v>
      </c>
      <c r="D48" s="194"/>
      <c r="E48" s="194"/>
      <c r="F48" s="194"/>
      <c r="G48" s="195"/>
      <c r="H48" s="200">
        <v>0</v>
      </c>
      <c r="I48" s="200">
        <v>0</v>
      </c>
      <c r="K48" s="198">
        <f>H48-I48</f>
        <v>0</v>
      </c>
      <c r="L48" s="198" t="str">
        <f>IF(AND(OR(H48=0,I48&lt;&gt;0),OR(I48=0,H48&lt;&gt;0)),IF((H48+I48+K48&lt;&gt;0),IF(AND(OR(H48&gt;0,I48&lt;0),OR(I48&gt;0,H48&lt;0)),ABS(K48/MIN(ABS(I48),ABS(H48))),10),"-"),10)</f>
        <v>-</v>
      </c>
      <c r="M48" s="199"/>
    </row>
    <row r="49" spans="1:13" customFormat="1" ht="12.75" customHeight="1" x14ac:dyDescent="0.25">
      <c r="A49" s="185" t="s">
        <v>616</v>
      </c>
      <c r="B49" s="201" t="s">
        <v>617</v>
      </c>
      <c r="C49" s="202"/>
      <c r="D49" s="202"/>
      <c r="E49" s="202"/>
      <c r="F49" s="202"/>
      <c r="G49" s="203"/>
      <c r="H49" s="204">
        <f>SUM(H47:H48)</f>
        <v>253688</v>
      </c>
      <c r="I49" s="204">
        <f>SUM(I47:I48)</f>
        <v>215692</v>
      </c>
      <c r="K49" s="198">
        <f>H49-I49</f>
        <v>37996</v>
      </c>
      <c r="L49" s="198">
        <f>IF(AND(OR(H49=0,I49&lt;&gt;0),OR(I49=0,H49&lt;&gt;0)),IF((H49+I49+K49&lt;&gt;0),IF(AND(OR(H49&gt;0,I49&lt;0),OR(I49&gt;0,H49&lt;0)),ABS(K49/MIN(ABS(I49),ABS(H49))),10),"-"),10)</f>
        <v>0.1761585965172561</v>
      </c>
      <c r="M49" s="205"/>
    </row>
    <row r="50" spans="1:13" customFormat="1" ht="12.75" customHeight="1" x14ac:dyDescent="0.25">
      <c r="A50" s="185"/>
      <c r="B50" s="211"/>
      <c r="C50" s="206"/>
      <c r="D50" s="206"/>
      <c r="E50" s="206"/>
      <c r="F50" s="206"/>
      <c r="G50" s="212"/>
      <c r="H50" s="213"/>
      <c r="I50" s="213"/>
      <c r="K50" s="198"/>
      <c r="L50" s="198"/>
    </row>
    <row r="51" spans="1:13" customFormat="1" ht="12.75" customHeight="1" x14ac:dyDescent="0.25">
      <c r="A51" s="185">
        <v>9</v>
      </c>
      <c r="B51" s="201" t="s">
        <v>618</v>
      </c>
      <c r="C51" s="202"/>
      <c r="D51" s="202"/>
      <c r="E51" s="202"/>
      <c r="F51" s="202"/>
      <c r="G51" s="203"/>
      <c r="H51" s="204">
        <f>(H37-H44-H49)</f>
        <v>1920627</v>
      </c>
      <c r="I51" s="204">
        <f>(I37-I44-I49)</f>
        <v>1864445</v>
      </c>
      <c r="K51" s="198">
        <f>H51-I51</f>
        <v>56182</v>
      </c>
      <c r="L51" s="198">
        <f>IF(AND(OR(H51=0,I51&lt;&gt;0),OR(I51=0,H51&lt;&gt;0)),IF((H51+I51+K51&lt;&gt;0),IF(AND(OR(H51&gt;0,I51&lt;0),OR(I51&gt;0,H51&lt;0)),ABS(K51/MIN(ABS(I51),ABS(H51))),10),"-"),10)</f>
        <v>3.013336408421809E-2</v>
      </c>
      <c r="M51" s="205"/>
    </row>
    <row r="52" spans="1:13" customFormat="1" ht="12.75" customHeight="1" x14ac:dyDescent="0.25">
      <c r="A52" s="185"/>
      <c r="B52" s="211"/>
      <c r="C52" s="206"/>
      <c r="D52" s="206"/>
      <c r="E52" s="206"/>
      <c r="F52" s="206"/>
      <c r="G52" s="212"/>
      <c r="H52" s="213"/>
      <c r="I52" s="213"/>
      <c r="K52" s="198"/>
      <c r="L52" s="198"/>
    </row>
    <row r="53" spans="1:13" customFormat="1" ht="12.75" customHeight="1" x14ac:dyDescent="0.25">
      <c r="A53" s="185">
        <v>10</v>
      </c>
      <c r="B53" s="186" t="s">
        <v>619</v>
      </c>
      <c r="C53" s="187"/>
      <c r="D53" s="187"/>
      <c r="E53" s="187"/>
      <c r="F53" s="187"/>
      <c r="G53" s="188"/>
      <c r="H53" s="214"/>
      <c r="I53" s="214"/>
      <c r="K53" s="198"/>
      <c r="L53" s="198"/>
    </row>
    <row r="54" spans="1:13" customFormat="1" ht="12.75" customHeight="1" x14ac:dyDescent="0.25">
      <c r="A54" s="185" t="s">
        <v>620</v>
      </c>
      <c r="B54" s="192"/>
      <c r="C54" s="193" t="s">
        <v>621</v>
      </c>
      <c r="D54" s="194"/>
      <c r="E54" s="194"/>
      <c r="F54" s="194"/>
      <c r="G54" s="195"/>
      <c r="H54" s="196">
        <f>Table_2_UK!H24</f>
        <v>342796</v>
      </c>
      <c r="I54" s="196">
        <f>Table_2_UK!H15</f>
        <v>314599</v>
      </c>
      <c r="K54" s="198">
        <f>H54-I54</f>
        <v>28197</v>
      </c>
      <c r="L54" s="198">
        <f>IF(AND(OR(H54=0,I54&lt;&gt;0),OR(I54=0,H54&lt;&gt;0)),IF((H54+I54+K54&lt;&gt;0),IF(AND(OR(H54&gt;0,I54&lt;0),OR(I54&gt;0,H54&lt;0)),ABS(K54/MIN(ABS(I54),ABS(H54))),10),"-"),10)</f>
        <v>8.9628384069879427E-2</v>
      </c>
      <c r="M54" s="199"/>
    </row>
    <row r="55" spans="1:13" customFormat="1" ht="12.75" customHeight="1" x14ac:dyDescent="0.25">
      <c r="A55" s="185" t="s">
        <v>622</v>
      </c>
      <c r="B55" s="192"/>
      <c r="C55" s="193" t="s">
        <v>623</v>
      </c>
      <c r="D55" s="194"/>
      <c r="E55" s="194"/>
      <c r="F55" s="194"/>
      <c r="G55" s="195"/>
      <c r="H55" s="196">
        <f>Table_2_UK!I24</f>
        <v>40988</v>
      </c>
      <c r="I55" s="196">
        <f>Table_2_UK!I15</f>
        <v>35375</v>
      </c>
      <c r="K55" s="198">
        <f>H55-I55</f>
        <v>5613</v>
      </c>
      <c r="L55" s="198">
        <f>IF(AND(OR(H55=0,I55&lt;&gt;0),OR(I55=0,H55&lt;&gt;0)),IF((H55+I55+K55&lt;&gt;0),IF(AND(OR(H55&gt;0,I55&lt;0),OR(I55&gt;0,H55&lt;0)),ABS(K55/MIN(ABS(I55),ABS(H55))),10),"-"),10)</f>
        <v>0.15867137809187279</v>
      </c>
      <c r="M55" s="199"/>
    </row>
    <row r="56" spans="1:13" customFormat="1" ht="12.75" customHeight="1" x14ac:dyDescent="0.25">
      <c r="A56" s="185">
        <v>11</v>
      </c>
      <c r="B56" s="186" t="s">
        <v>624</v>
      </c>
      <c r="C56" s="187"/>
      <c r="D56" s="187"/>
      <c r="E56" s="187"/>
      <c r="F56" s="187"/>
      <c r="G56" s="188"/>
      <c r="H56" s="214"/>
      <c r="I56" s="214"/>
      <c r="K56" s="198"/>
      <c r="L56" s="198"/>
    </row>
    <row r="57" spans="1:13" customFormat="1" ht="12.75" customHeight="1" x14ac:dyDescent="0.25">
      <c r="A57" s="185" t="s">
        <v>625</v>
      </c>
      <c r="B57" s="192"/>
      <c r="C57" s="193" t="s">
        <v>626</v>
      </c>
      <c r="D57" s="194"/>
      <c r="E57" s="194"/>
      <c r="F57" s="194"/>
      <c r="G57" s="195"/>
      <c r="H57" s="196">
        <f>Table_2_UK!J24</f>
        <v>739915</v>
      </c>
      <c r="I57" s="196">
        <f>Table_2_UK!J15</f>
        <v>714934</v>
      </c>
      <c r="K57" s="198">
        <f>H57-I57</f>
        <v>24981</v>
      </c>
      <c r="L57" s="198">
        <f>IF(AND(OR(H57=0,I57&lt;&gt;0),OR(I57=0,H57&lt;&gt;0)),IF((H57+I57+K57&lt;&gt;0),IF(AND(OR(H57&gt;0,I57&lt;0),OR(I57&gt;0,H57&lt;0)),ABS(K57/MIN(ABS(I57),ABS(H57))),10),"-"),10)</f>
        <v>3.4941686924946917E-2</v>
      </c>
      <c r="M57" s="199"/>
    </row>
    <row r="58" spans="1:13" customFormat="1" ht="12.75" customHeight="1" x14ac:dyDescent="0.25">
      <c r="A58" s="185" t="s">
        <v>627</v>
      </c>
      <c r="B58" s="192"/>
      <c r="C58" s="193" t="s">
        <v>546</v>
      </c>
      <c r="D58" s="194"/>
      <c r="E58" s="194"/>
      <c r="F58" s="194"/>
      <c r="G58" s="195"/>
      <c r="H58" s="196">
        <f>Table_2_UK!K24</f>
        <v>796928</v>
      </c>
      <c r="I58" s="196">
        <f>Table_2_UK!K15</f>
        <v>799537</v>
      </c>
      <c r="K58" s="198">
        <f>H58-I58</f>
        <v>-2609</v>
      </c>
      <c r="L58" s="198">
        <f>IF(AND(OR(H58=0,I58&lt;&gt;0),OR(I58=0,H58&lt;&gt;0)),IF((H58+I58+K58&lt;&gt;0),IF(AND(OR(H58&gt;0,I58&lt;0),OR(I58&gt;0,H58&lt;0)),ABS(K58/MIN(ABS(I58),ABS(H58))),10),"-"),10)</f>
        <v>3.2738214744619338E-3</v>
      </c>
      <c r="M58" s="199"/>
    </row>
    <row r="59" spans="1:13" customFormat="1" ht="12.75" customHeight="1" x14ac:dyDescent="0.25">
      <c r="A59" s="185">
        <v>12</v>
      </c>
      <c r="B59" s="201" t="s">
        <v>628</v>
      </c>
      <c r="C59" s="202"/>
      <c r="D59" s="202"/>
      <c r="E59" s="202"/>
      <c r="F59" s="202"/>
      <c r="G59" s="203"/>
      <c r="H59" s="204">
        <f>SUM(H54:H58)</f>
        <v>1920627</v>
      </c>
      <c r="I59" s="204">
        <f>SUM(I54:I58)</f>
        <v>1864445</v>
      </c>
      <c r="K59" s="198">
        <f>H59-I59</f>
        <v>56182</v>
      </c>
      <c r="L59" s="198">
        <f>IF(AND(OR(H59=0,I59&lt;&gt;0),OR(I59=0,H59&lt;&gt;0)),IF((H59+I59+K59&lt;&gt;0),IF(AND(OR(H59&gt;0,I59&lt;0),OR(I59&gt;0,H59&lt;0)),ABS(K59/MIN(ABS(I59),ABS(H59))),10),"-"),10)</f>
        <v>3.013336408421809E-2</v>
      </c>
      <c r="M59" s="205"/>
    </row>
    <row r="60" spans="1:13" customFormat="1" ht="12.75" customHeight="1" x14ac:dyDescent="0.25">
      <c r="A60" s="185"/>
      <c r="B60" s="16"/>
      <c r="C60" s="194"/>
      <c r="D60" s="194"/>
      <c r="E60" s="194"/>
      <c r="F60" s="20"/>
      <c r="G60" s="262"/>
      <c r="H60" s="2"/>
      <c r="I60" s="2"/>
      <c r="K60" s="198"/>
      <c r="L60" s="198"/>
    </row>
    <row r="61" spans="1:13" customFormat="1" ht="12.75" customHeight="1" x14ac:dyDescent="0.25">
      <c r="A61" s="185">
        <v>13</v>
      </c>
      <c r="B61" s="211" t="s">
        <v>539</v>
      </c>
      <c r="C61" s="206"/>
      <c r="D61" s="206"/>
      <c r="E61" s="206"/>
      <c r="F61" s="206"/>
      <c r="G61" s="212"/>
      <c r="H61" s="196">
        <f>Table_2_UK!M24</f>
        <v>0</v>
      </c>
      <c r="I61" s="200">
        <v>0</v>
      </c>
      <c r="K61" s="198">
        <f>H61-I61</f>
        <v>0</v>
      </c>
      <c r="L61" s="198" t="str">
        <f>IF(AND(OR(H61=0,I61&lt;&gt;0),OR(I61=0,H61&lt;&gt;0)),IF((H61+I61+K61&lt;&gt;0),IF(AND(OR(H61&gt;0,I61&lt;0),OR(I61&gt;0,H61&lt;0)),ABS(K61/MIN(ABS(I61),ABS(H61))),10),"-"),10)</f>
        <v>-</v>
      </c>
      <c r="M61" s="199"/>
    </row>
    <row r="62" spans="1:13" customFormat="1" ht="12.75" customHeight="1" x14ac:dyDescent="0.25">
      <c r="A62" s="185"/>
      <c r="B62" s="211"/>
      <c r="C62" s="206"/>
      <c r="D62" s="206"/>
      <c r="E62" s="206"/>
      <c r="F62" s="206"/>
      <c r="G62" s="212"/>
      <c r="H62" s="275"/>
      <c r="I62" s="213"/>
      <c r="K62" s="198"/>
      <c r="L62" s="198"/>
    </row>
    <row r="63" spans="1:13" customFormat="1" ht="12.75" customHeight="1" x14ac:dyDescent="0.25">
      <c r="A63" s="185">
        <v>14</v>
      </c>
      <c r="B63" s="201" t="s">
        <v>629</v>
      </c>
      <c r="C63" s="202"/>
      <c r="D63" s="202"/>
      <c r="E63" s="202"/>
      <c r="F63" s="202"/>
      <c r="G63" s="203"/>
      <c r="H63" s="204">
        <f>(H59+H61)</f>
        <v>1920627</v>
      </c>
      <c r="I63" s="204">
        <f>(I59+I61)</f>
        <v>1864445</v>
      </c>
      <c r="K63" s="198">
        <f>H63-I63</f>
        <v>56182</v>
      </c>
      <c r="L63" s="198">
        <f>IF(AND(OR(H63=0,I63&lt;&gt;0),OR(I63=0,H63&lt;&gt;0)),IF((H63+I63+K63&lt;&gt;0),IF(AND(OR(H63&gt;0,I63&lt;0),OR(I63&gt;0,H63&lt;0)),ABS(K63/MIN(ABS(I63),ABS(H63))),10),"-"),10)</f>
        <v>3.013336408421809E-2</v>
      </c>
      <c r="M63" s="205"/>
    </row>
    <row r="64" spans="1:13" customFormat="1" ht="12.75" customHeight="1" x14ac:dyDescent="0.25"/>
    <row r="65" customFormat="1" ht="12.75" customHeight="1" x14ac:dyDescent="0.25"/>
    <row r="66" customFormat="1" ht="12.75" customHeight="1" x14ac:dyDescent="0.25"/>
    <row r="67" customFormat="1" ht="12.75" customHeight="1" x14ac:dyDescent="0.25"/>
  </sheetData>
  <sheetProtection algorithmName="SHA-512" hashValue="0Ip89GlDEQKMdf/OYlUbbYsQZ+tmaN6TmrcLykam/iVAp1aVahChw7uJo+Wam/jR7CNHywdX/KaCSTZw4Wl1TA==" saltValue="PzGdRFZhLe48SxXc4tzLjQ==" spinCount="100000" sheet="1"/>
  <mergeCells count="1">
    <mergeCell ref="B1:D1"/>
  </mergeCells>
  <conditionalFormatting sqref="M18:M22">
    <cfRule type="expression" dxfId="23" priority="1">
      <formula>AND(OR((L18)&gt;2,(L18)&lt;-2),(L18)&lt;&gt;"-",OR((K18)&gt;750,(K18)&lt;-750))</formula>
    </cfRule>
  </conditionalFormatting>
  <conditionalFormatting sqref="M6:M8">
    <cfRule type="expression" dxfId="22" priority="2">
      <formula>AND(OR((L6)&gt;2,(L6)&lt;-2),(L6)&lt;&gt;"-",OR((K6)&gt;750,(K6)&lt;-750))</formula>
    </cfRule>
  </conditionalFormatting>
  <conditionalFormatting sqref="M10:M14">
    <cfRule type="expression" dxfId="21" priority="3">
      <formula>AND(OR((L10)&gt;2,(L10)&lt;-2),(L10)&lt;&gt;"-",OR((K10)&gt;750,(K10)&lt;-750))</formula>
    </cfRule>
  </conditionalFormatting>
  <conditionalFormatting sqref="M26:M30">
    <cfRule type="expression" dxfId="20" priority="4">
      <formula>AND(OR((L26)&gt;2,(L26)&lt;-2),(L26)&lt;&gt;"-",OR((K26)&gt;750,(K26)&lt;-750))</formula>
    </cfRule>
  </conditionalFormatting>
  <conditionalFormatting sqref="M33">
    <cfRule type="expression" dxfId="19" priority="5">
      <formula>AND(OR((L33)&gt;2,(L33)&lt;-2),(L33)&lt;&gt;"-",OR((K33)&gt;750,(K33)&lt;-750))</formula>
    </cfRule>
  </conditionalFormatting>
  <conditionalFormatting sqref="M40:M43">
    <cfRule type="expression" dxfId="18" priority="6">
      <formula>AND(OR((L40)&gt;2,(L40)&lt;-2),(L40)&lt;&gt;"-",OR((K40)&gt;750,(K40)&lt;-750))</formula>
    </cfRule>
  </conditionalFormatting>
  <conditionalFormatting sqref="M47:M48">
    <cfRule type="expression" dxfId="17" priority="7">
      <formula>AND(OR((L47)&gt;2,(L47)&lt;-2),(L47)&lt;&gt;"-",OR((K47)&gt;750,(K47)&lt;-750))</formula>
    </cfRule>
  </conditionalFormatting>
  <conditionalFormatting sqref="M54:M55">
    <cfRule type="expression" dxfId="16" priority="8">
      <formula>AND(OR((L54)&gt;2,(L54)&lt;-2),(L54)&lt;&gt;"-",OR((K54)&gt;750,(K54)&lt;-750))</formula>
    </cfRule>
  </conditionalFormatting>
  <conditionalFormatting sqref="M57:M58">
    <cfRule type="expression" dxfId="15" priority="9">
      <formula>AND(OR((L57)&gt;2,(L57)&lt;-2),(L57)&lt;&gt;"-",OR((K57)&gt;750,(K57)&lt;-750))</formula>
    </cfRule>
  </conditionalFormatting>
  <conditionalFormatting sqref="M61">
    <cfRule type="expression" dxfId="14" priority="10">
      <formula>AND(OR((L61)&gt;2,(L61)&lt;-2),(L61)&lt;&gt;"-",OR((K61)&gt;750,(K61)&lt;-750))</formula>
    </cfRule>
  </conditionalFormatting>
  <dataValidations count="8">
    <dataValidation type="whole" operator="greaterThan" allowBlank="1" showInputMessage="1" showErrorMessage="1" promptTitle="Liabilities" prompt="should be entered as a negative" sqref="H33:I33">
      <formula1>-999999999</formula1>
    </dataValidation>
    <dataValidation type="whole" operator="greaterThan" allowBlank="1" showInputMessage="1" showErrorMessage="1" promptTitle="If a value is entered here…" prompt="it must be a negative value." sqref="H8:I8">
      <formula1>-999999999</formula1>
    </dataValidation>
    <dataValidation type="whole" operator="greaterThan" allowBlank="1" showInputMessage="1" showErrorMessage="1" errorTitle="Whole numbers only allowed" error="All monies should be independently rounded to the nearest £1,000." sqref="H6:I7">
      <formula1>-99999999</formula1>
    </dataValidation>
    <dataValidation type="whole" operator="greaterThan" allowBlank="1" showInputMessage="1" showErrorMessage="1" errorTitle="Whole numbers only allowed" error="All monies should be independently rounded to the nearest £1,000." sqref="H10:I14">
      <formula1>-99999999</formula1>
    </dataValidation>
    <dataValidation type="whole" operator="greaterThan" allowBlank="1" showInputMessage="1" showErrorMessage="1" errorTitle="Whole numbers only allowed" error="All monies should be independently rounded to the nearest £1,000." sqref="H18:I22">
      <formula1>-99999999</formula1>
    </dataValidation>
    <dataValidation type="whole" operator="greaterThan" allowBlank="1" showInputMessage="1" showErrorMessage="1" errorTitle="Whole numbers only allowed" error="All monies should be independently rounded to the nearest £1,000." sqref="H26:I30">
      <formula1>-99999999</formula1>
    </dataValidation>
    <dataValidation type="whole" operator="greaterThan" allowBlank="1" showInputMessage="1" showErrorMessage="1" errorTitle="Whole numbers only allowed" error="All monies should be independently rounded to the nearest £1,000." sqref="H40:I43">
      <formula1>-99999999</formula1>
    </dataValidation>
    <dataValidation type="whole" operator="greaterThan" allowBlank="1" showInputMessage="1" showErrorMessage="1" errorTitle="Whole numbers only allowed" error="All monies should be independently rounded to the nearest £1,000." sqref="H47:I48">
      <formula1>-99999999</formula1>
    </dataValidation>
  </dataValidations>
  <pageMargins left="0.70866141732283472" right="0.70866141732283472" top="0.74803149606299213" bottom="0.74803149606299213" header="0.31496062992125984" footer="0.31496062992125984"/>
  <pageSetup paperSize="9"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'Hide_me(drop_downs)'!$A$6:$A$10</xm:f>
          </x14:formula1>
          <xm:sqref>M47:M48 M54:M55 M33 M18:M22 M40:M43 M26:M30 M61 M57:M58 M6:M8 M10:M14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1"/>
  <sheetViews>
    <sheetView zoomScale="90" zoomScaleNormal="90" workbookViewId="0">
      <selection activeCell="C21" sqref="C21"/>
    </sheetView>
  </sheetViews>
  <sheetFormatPr defaultColWidth="9.140625" defaultRowHeight="15" x14ac:dyDescent="0.25"/>
  <cols>
    <col min="1" max="1" width="12" style="32" bestFit="1" customWidth="1"/>
    <col min="2" max="2" width="2" style="32" customWidth="1"/>
    <col min="3" max="3" width="68.42578125" style="32" bestFit="1" customWidth="1"/>
    <col min="4" max="4" width="3" style="32" hidden="1" customWidth="1"/>
    <col min="5" max="5" width="2.7109375" style="32" hidden="1" customWidth="1"/>
    <col min="6" max="6" width="2.140625" style="32" hidden="1" customWidth="1"/>
    <col min="7" max="7" width="2.28515625" style="32" hidden="1" customWidth="1"/>
    <col min="8" max="9" width="15.7109375" style="32" customWidth="1"/>
    <col min="10" max="10" width="4.28515625" style="32" customWidth="1"/>
    <col min="11" max="12" width="16.140625" style="32" hidden="1" customWidth="1"/>
    <col min="13" max="13" width="53.7109375" style="32" customWidth="1"/>
    <col min="14" max="14" width="9.140625" style="32" customWidth="1"/>
    <col min="15" max="16384" width="9.140625" style="32"/>
  </cols>
  <sheetData>
    <row r="1" spans="1:13" customFormat="1" ht="15.75" customHeight="1" x14ac:dyDescent="0.25">
      <c r="A1" s="276" t="s">
        <v>630</v>
      </c>
      <c r="B1" s="277" t="s">
        <v>631</v>
      </c>
      <c r="C1" s="277"/>
      <c r="D1" s="277"/>
      <c r="E1" s="277"/>
      <c r="F1" s="277"/>
      <c r="G1" s="277"/>
      <c r="H1" s="540"/>
      <c r="I1" s="540"/>
      <c r="K1" s="164"/>
      <c r="L1" s="168"/>
      <c r="M1" s="164"/>
    </row>
    <row r="2" spans="1:13" customFormat="1" ht="15.75" customHeight="1" x14ac:dyDescent="0.25">
      <c r="A2" s="278"/>
      <c r="B2" s="279"/>
      <c r="C2" s="279"/>
      <c r="D2" s="279"/>
      <c r="E2" s="279"/>
      <c r="F2" s="279"/>
      <c r="G2" s="279"/>
      <c r="H2" s="280"/>
      <c r="I2" s="280"/>
      <c r="K2" s="164"/>
      <c r="L2" s="168"/>
      <c r="M2" s="173" t="s">
        <v>465</v>
      </c>
    </row>
    <row r="3" spans="1:13" customFormat="1" ht="51.75" customHeight="1" x14ac:dyDescent="0.25">
      <c r="A3" s="278"/>
      <c r="B3" s="279"/>
      <c r="C3" s="279"/>
      <c r="D3" s="279"/>
      <c r="E3" s="279"/>
      <c r="F3" s="279"/>
      <c r="G3" s="281"/>
      <c r="H3" s="255" t="s">
        <v>632</v>
      </c>
      <c r="I3" s="255" t="s">
        <v>633</v>
      </c>
      <c r="K3" s="164"/>
      <c r="L3" s="172"/>
      <c r="M3" s="179" t="s">
        <v>468</v>
      </c>
    </row>
    <row r="4" spans="1:13" customFormat="1" ht="30" customHeight="1" x14ac:dyDescent="0.25">
      <c r="A4" s="282"/>
      <c r="B4" s="186" t="s">
        <v>582</v>
      </c>
      <c r="C4" s="187"/>
      <c r="D4" s="187"/>
      <c r="E4" s="187"/>
      <c r="F4" s="187"/>
      <c r="G4" s="188"/>
      <c r="H4" s="189"/>
      <c r="I4" s="189"/>
      <c r="K4" s="168" t="s">
        <v>469</v>
      </c>
      <c r="L4" s="168" t="s">
        <v>470</v>
      </c>
      <c r="M4" s="184" t="s">
        <v>471</v>
      </c>
    </row>
    <row r="5" spans="1:13" customFormat="1" ht="12.75" customHeight="1" x14ac:dyDescent="0.25">
      <c r="A5" s="282">
        <v>1</v>
      </c>
      <c r="B5" s="283" t="s">
        <v>576</v>
      </c>
      <c r="C5" s="261"/>
      <c r="D5" s="261"/>
      <c r="E5" s="261"/>
      <c r="F5" s="261"/>
      <c r="G5" s="284"/>
      <c r="H5" s="2"/>
      <c r="I5" s="2"/>
      <c r="K5" s="191" t="s">
        <v>473</v>
      </c>
      <c r="L5" s="191" t="s">
        <v>473</v>
      </c>
      <c r="M5" s="168" t="s">
        <v>474</v>
      </c>
    </row>
    <row r="6" spans="1:13" customFormat="1" ht="12.75" customHeight="1" x14ac:dyDescent="0.25">
      <c r="A6" s="185" t="s">
        <v>475</v>
      </c>
      <c r="B6" s="22"/>
      <c r="C6" s="260" t="s">
        <v>634</v>
      </c>
      <c r="D6" s="261"/>
      <c r="E6" s="261"/>
      <c r="F6" s="261"/>
      <c r="G6" s="285"/>
      <c r="H6" s="13">
        <v>0</v>
      </c>
      <c r="I6" s="13">
        <v>0</v>
      </c>
      <c r="K6" s="198">
        <f t="shared" ref="K6:K11" si="0">H6-I6</f>
        <v>0</v>
      </c>
      <c r="L6" s="198" t="str">
        <f t="shared" ref="L6:L11" si="1">IF(AND(OR(H6=0,I6&lt;&gt;0),OR(I6=0,H6&lt;&gt;0)),IF((H6+I6+K6&lt;&gt;0),IF(AND(OR(H6&gt;0,I6&lt;0),OR(I6&gt;0,H6&lt;0)),ABS(K6/MIN(ABS(I6),ABS(H6))),10),"-"),10)</f>
        <v>-</v>
      </c>
      <c r="M6" s="199"/>
    </row>
    <row r="7" spans="1:13" customFormat="1" ht="12.75" customHeight="1" x14ac:dyDescent="0.25">
      <c r="A7" s="185" t="s">
        <v>477</v>
      </c>
      <c r="B7" s="22"/>
      <c r="C7" s="260" t="s">
        <v>635</v>
      </c>
      <c r="D7" s="261"/>
      <c r="E7" s="261"/>
      <c r="F7" s="261"/>
      <c r="G7" s="285"/>
      <c r="H7" s="13">
        <v>0</v>
      </c>
      <c r="I7" s="13">
        <v>0</v>
      </c>
      <c r="K7" s="198">
        <f t="shared" si="0"/>
        <v>0</v>
      </c>
      <c r="L7" s="198" t="str">
        <f t="shared" si="1"/>
        <v>-</v>
      </c>
      <c r="M7" s="199"/>
    </row>
    <row r="8" spans="1:13" customFormat="1" ht="12.75" customHeight="1" x14ac:dyDescent="0.25">
      <c r="A8" s="185" t="s">
        <v>479</v>
      </c>
      <c r="B8" s="22"/>
      <c r="C8" s="260" t="s">
        <v>636</v>
      </c>
      <c r="D8" s="261"/>
      <c r="E8" s="261"/>
      <c r="F8" s="261"/>
      <c r="G8" s="285"/>
      <c r="H8" s="13">
        <v>0</v>
      </c>
      <c r="I8" s="13">
        <v>0</v>
      </c>
      <c r="K8" s="198">
        <f t="shared" si="0"/>
        <v>0</v>
      </c>
      <c r="L8" s="198" t="str">
        <f t="shared" si="1"/>
        <v>-</v>
      </c>
      <c r="M8" s="199"/>
    </row>
    <row r="9" spans="1:13" customFormat="1" ht="12.75" customHeight="1" x14ac:dyDescent="0.25">
      <c r="A9" s="185" t="s">
        <v>481</v>
      </c>
      <c r="B9" s="22"/>
      <c r="C9" s="260" t="s">
        <v>637</v>
      </c>
      <c r="D9" s="261"/>
      <c r="E9" s="261"/>
      <c r="F9" s="261"/>
      <c r="G9" s="285"/>
      <c r="H9" s="516">
        <v>133101</v>
      </c>
      <c r="I9" s="516">
        <v>120000</v>
      </c>
      <c r="K9" s="198">
        <f t="shared" si="0"/>
        <v>13101</v>
      </c>
      <c r="L9" s="198">
        <f t="shared" si="1"/>
        <v>0.10917499999999999</v>
      </c>
      <c r="M9" s="199"/>
    </row>
    <row r="10" spans="1:13" customFormat="1" ht="12.75" customHeight="1" x14ac:dyDescent="0.25">
      <c r="A10" s="185" t="s">
        <v>483</v>
      </c>
      <c r="B10" s="22"/>
      <c r="C10" s="260" t="s">
        <v>638</v>
      </c>
      <c r="D10" s="261"/>
      <c r="E10" s="261"/>
      <c r="F10" s="261"/>
      <c r="G10" s="285"/>
      <c r="H10" s="516">
        <v>84961</v>
      </c>
      <c r="I10" s="516">
        <v>0</v>
      </c>
      <c r="K10" s="198">
        <f t="shared" si="0"/>
        <v>84961</v>
      </c>
      <c r="L10" s="198">
        <f t="shared" si="1"/>
        <v>10</v>
      </c>
      <c r="M10" s="199" t="s">
        <v>416</v>
      </c>
    </row>
    <row r="11" spans="1:13" customFormat="1" ht="12.75" customHeight="1" x14ac:dyDescent="0.25">
      <c r="A11" s="185" t="s">
        <v>485</v>
      </c>
      <c r="B11" s="273" t="s">
        <v>639</v>
      </c>
      <c r="C11" s="264"/>
      <c r="D11" s="264"/>
      <c r="E11" s="264"/>
      <c r="F11" s="264"/>
      <c r="G11" s="274"/>
      <c r="H11" s="204">
        <f>SUM(H6:H10)</f>
        <v>218062</v>
      </c>
      <c r="I11" s="204">
        <f>SUM(I6:I10)</f>
        <v>120000</v>
      </c>
      <c r="K11" s="198">
        <f t="shared" si="0"/>
        <v>98062</v>
      </c>
      <c r="L11" s="198">
        <f t="shared" si="1"/>
        <v>0.81718333333333337</v>
      </c>
      <c r="M11" s="205"/>
    </row>
    <row r="12" spans="1:13" customFormat="1" ht="12.75" customHeight="1" x14ac:dyDescent="0.25">
      <c r="A12" s="185"/>
      <c r="B12" s="283"/>
      <c r="C12" s="261"/>
      <c r="D12" s="261"/>
      <c r="E12" s="261"/>
      <c r="F12" s="261"/>
      <c r="G12" s="284"/>
      <c r="H12" s="2"/>
      <c r="I12" s="2"/>
      <c r="K12" s="198"/>
      <c r="L12" s="198"/>
    </row>
    <row r="13" spans="1:13" customFormat="1" ht="12.75" customHeight="1" x14ac:dyDescent="0.25">
      <c r="A13" s="185">
        <v>2</v>
      </c>
      <c r="B13" s="283" t="s">
        <v>585</v>
      </c>
      <c r="C13" s="261"/>
      <c r="D13" s="261"/>
      <c r="E13" s="261"/>
      <c r="F13" s="261"/>
      <c r="G13" s="284"/>
      <c r="H13" s="2"/>
      <c r="I13" s="2"/>
      <c r="K13" s="198"/>
      <c r="L13" s="198"/>
    </row>
    <row r="14" spans="1:13" customFormat="1" ht="12.75" customHeight="1" x14ac:dyDescent="0.25">
      <c r="A14" s="185" t="s">
        <v>492</v>
      </c>
      <c r="B14" s="22"/>
      <c r="C14" s="260" t="s">
        <v>634</v>
      </c>
      <c r="D14" s="261"/>
      <c r="E14" s="261"/>
      <c r="F14" s="261"/>
      <c r="G14" s="285"/>
      <c r="H14" s="13">
        <v>0</v>
      </c>
      <c r="I14" s="13">
        <v>0</v>
      </c>
      <c r="K14" s="198">
        <f t="shared" ref="K14:K19" si="2">H14-I14</f>
        <v>0</v>
      </c>
      <c r="L14" s="198" t="str">
        <f t="shared" ref="L14:L19" si="3">IF(AND(OR(H14=0,I14&lt;&gt;0),OR(I14=0,H14&lt;&gt;0)),IF((H14+I14+K14&lt;&gt;0),IF(AND(OR(H14&gt;0,I14&lt;0),OR(I14&gt;0,H14&lt;0)),ABS(K14/MIN(ABS(I14),ABS(H14))),10),"-"),10)</f>
        <v>-</v>
      </c>
      <c r="M14" s="199"/>
    </row>
    <row r="15" spans="1:13" customFormat="1" ht="12.75" customHeight="1" x14ac:dyDescent="0.25">
      <c r="A15" s="185" t="s">
        <v>494</v>
      </c>
      <c r="B15" s="22"/>
      <c r="C15" s="260" t="s">
        <v>635</v>
      </c>
      <c r="D15" s="261"/>
      <c r="E15" s="261"/>
      <c r="F15" s="261"/>
      <c r="G15" s="285"/>
      <c r="H15" s="13">
        <v>0</v>
      </c>
      <c r="I15" s="13">
        <v>0</v>
      </c>
      <c r="K15" s="198">
        <f t="shared" si="2"/>
        <v>0</v>
      </c>
      <c r="L15" s="198" t="str">
        <f t="shared" si="3"/>
        <v>-</v>
      </c>
      <c r="M15" s="199"/>
    </row>
    <row r="16" spans="1:13" customFormat="1" ht="12.75" customHeight="1" x14ac:dyDescent="0.25">
      <c r="A16" s="185" t="s">
        <v>496</v>
      </c>
      <c r="B16" s="22"/>
      <c r="C16" s="260" t="s">
        <v>636</v>
      </c>
      <c r="D16" s="261"/>
      <c r="E16" s="261"/>
      <c r="F16" s="261"/>
      <c r="G16" s="285"/>
      <c r="H16" s="13">
        <v>0</v>
      </c>
      <c r="I16" s="13">
        <v>0</v>
      </c>
      <c r="K16" s="198">
        <f t="shared" si="2"/>
        <v>0</v>
      </c>
      <c r="L16" s="198" t="str">
        <f t="shared" si="3"/>
        <v>-</v>
      </c>
      <c r="M16" s="199"/>
    </row>
    <row r="17" spans="1:13" customFormat="1" ht="12.75" customHeight="1" x14ac:dyDescent="0.25">
      <c r="A17" s="185" t="s">
        <v>498</v>
      </c>
      <c r="B17" s="22"/>
      <c r="C17" s="260" t="s">
        <v>637</v>
      </c>
      <c r="D17" s="261"/>
      <c r="E17" s="261"/>
      <c r="F17" s="261"/>
      <c r="G17" s="285"/>
      <c r="H17" s="13">
        <v>0</v>
      </c>
      <c r="I17" s="13">
        <v>7585</v>
      </c>
      <c r="K17" s="198">
        <f t="shared" si="2"/>
        <v>-7585</v>
      </c>
      <c r="L17" s="198">
        <f t="shared" si="3"/>
        <v>10</v>
      </c>
      <c r="M17" s="199" t="s">
        <v>416</v>
      </c>
    </row>
    <row r="18" spans="1:13" customFormat="1" ht="12.75" customHeight="1" x14ac:dyDescent="0.25">
      <c r="A18" s="185" t="s">
        <v>500</v>
      </c>
      <c r="B18" s="22"/>
      <c r="C18" s="260" t="s">
        <v>640</v>
      </c>
      <c r="D18" s="261"/>
      <c r="E18" s="261"/>
      <c r="F18" s="261"/>
      <c r="G18" s="285"/>
      <c r="H18" s="13">
        <v>175783</v>
      </c>
      <c r="I18" s="13">
        <v>245150</v>
      </c>
      <c r="K18" s="198">
        <f t="shared" si="2"/>
        <v>-69367</v>
      </c>
      <c r="L18" s="198">
        <f t="shared" si="3"/>
        <v>0.39461722692182977</v>
      </c>
      <c r="M18" s="199"/>
    </row>
    <row r="19" spans="1:13" customFormat="1" ht="12.75" customHeight="1" x14ac:dyDescent="0.25">
      <c r="A19" s="185" t="s">
        <v>502</v>
      </c>
      <c r="B19" s="273" t="s">
        <v>641</v>
      </c>
      <c r="C19" s="264"/>
      <c r="D19" s="264"/>
      <c r="E19" s="264"/>
      <c r="F19" s="264"/>
      <c r="G19" s="274"/>
      <c r="H19" s="204">
        <f>SUM(H14:H18)</f>
        <v>175783</v>
      </c>
      <c r="I19" s="204">
        <f>SUM(I14:I18)</f>
        <v>252735</v>
      </c>
      <c r="K19" s="198">
        <f t="shared" si="2"/>
        <v>-76952</v>
      </c>
      <c r="L19" s="198">
        <f t="shared" si="3"/>
        <v>0.43776701956389413</v>
      </c>
      <c r="M19" s="205"/>
    </row>
    <row r="20" spans="1:13" customFormat="1" ht="12.75" customHeight="1" x14ac:dyDescent="0.25">
      <c r="B20" s="32"/>
      <c r="C20" s="32"/>
      <c r="D20" s="32"/>
      <c r="E20" s="32"/>
      <c r="F20" s="32"/>
      <c r="G20" s="32"/>
      <c r="H20" s="32"/>
      <c r="I20" s="32"/>
    </row>
    <row r="21" spans="1:13" customFormat="1" ht="12.75" customHeight="1" x14ac:dyDescent="0.25">
      <c r="B21" s="164"/>
      <c r="C21" s="32"/>
      <c r="D21" s="32"/>
      <c r="E21" s="32"/>
      <c r="F21" s="32"/>
      <c r="G21" s="32"/>
      <c r="H21" s="32"/>
      <c r="I21" s="32"/>
    </row>
  </sheetData>
  <sheetProtection algorithmName="SHA-512" hashValue="jv5IV3vV4Qr7kuXhZG3qOrhOjkkJsSYldZ0Xd0kCWIVWjVNPSx4HI8JFUqOx6jxVYseJZGL5Ikv8yNiUNHG1OQ==" saltValue="/0As8R9Z7eGkamLInEDxgA==" spinCount="100000" sheet="1"/>
  <mergeCells count="1">
    <mergeCell ref="H1:I1"/>
  </mergeCells>
  <conditionalFormatting sqref="M6:M10">
    <cfRule type="expression" dxfId="13" priority="1">
      <formula>AND(OR((L6)&gt;2,(L6)&lt;-2),(L6)&lt;&gt;"-",OR((K6)&gt;750,(K6)&lt;-750))</formula>
    </cfRule>
  </conditionalFormatting>
  <conditionalFormatting sqref="M14:M18">
    <cfRule type="expression" dxfId="12" priority="2">
      <formula>AND(OR((L14)&gt;2,(L14)&lt;-2),(L14)&lt;&gt;"-",OR((K14)&gt;750,(K14)&lt;-750))</formula>
    </cfRule>
  </conditionalFormatting>
  <dataValidations count="2">
    <dataValidation type="whole" operator="greaterThan" allowBlank="1" showInputMessage="1" showErrorMessage="1" errorTitle="Whole numbers only allowed" error="All monies should be independently rounded to the nearest £1,000." sqref="H6:I10">
      <formula1>-99999999</formula1>
    </dataValidation>
    <dataValidation type="whole" operator="greaterThan" allowBlank="1" showInputMessage="1" showErrorMessage="1" errorTitle="Whole numbers only allowed" error="All monies should be independently rounded to the nearest £1,000." sqref="H14:I18">
      <formula1>-99999999</formula1>
    </dataValidation>
  </dataValidations>
  <pageMargins left="0.70866141732283472" right="0.70866141732283472" top="0.74803149606299213" bottom="0.74803149606299213" header="0.31496062992125984" footer="0.31496062992125984"/>
  <pageSetup paperSize="9" scale="6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'Hide_me(drop_downs)'!$A$6:$A$10</xm:f>
          </x14:formula1>
          <xm:sqref>M14:M18 M6:M10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59"/>
  <sheetViews>
    <sheetView topLeftCell="A31" zoomScale="90" zoomScaleNormal="90" workbookViewId="0">
      <selection activeCell="I49" sqref="I49"/>
    </sheetView>
  </sheetViews>
  <sheetFormatPr defaultColWidth="9.140625" defaultRowHeight="12.75" x14ac:dyDescent="0.2"/>
  <cols>
    <col min="1" max="1" width="10.42578125" style="224" customWidth="1"/>
    <col min="2" max="2" width="2.28515625" style="164" customWidth="1"/>
    <col min="3" max="3" width="60.85546875" style="164" customWidth="1"/>
    <col min="4" max="4" width="1.85546875" style="164" hidden="1" customWidth="1"/>
    <col min="5" max="6" width="1.5703125" style="164" hidden="1" customWidth="1"/>
    <col min="7" max="7" width="2.42578125" style="164" hidden="1" customWidth="1"/>
    <col min="8" max="8" width="16.140625" style="164" bestFit="1" customWidth="1"/>
    <col min="9" max="9" width="15.7109375" style="164" bestFit="1" customWidth="1"/>
    <col min="10" max="10" width="3.42578125" style="164" customWidth="1"/>
    <col min="11" max="12" width="16.140625" style="164" hidden="1" customWidth="1"/>
    <col min="13" max="13" width="4.42578125" style="164" customWidth="1"/>
    <col min="14" max="14" width="46.42578125" style="164" customWidth="1"/>
    <col min="15" max="15" width="9.140625" style="164" customWidth="1"/>
    <col min="16" max="16384" width="9.140625" style="164"/>
  </cols>
  <sheetData>
    <row r="1" spans="1:13" customFormat="1" ht="34.5" customHeight="1" x14ac:dyDescent="0.25">
      <c r="A1" s="251" t="s">
        <v>642</v>
      </c>
      <c r="B1" s="533" t="s">
        <v>643</v>
      </c>
      <c r="C1" s="533"/>
      <c r="D1" s="226"/>
      <c r="E1" s="226"/>
      <c r="F1" s="226"/>
      <c r="G1" s="226"/>
      <c r="H1" s="226"/>
      <c r="I1" s="167"/>
      <c r="L1" s="168"/>
      <c r="M1" s="168"/>
    </row>
    <row r="2" spans="1:13" customFormat="1" ht="15.75" customHeight="1" x14ac:dyDescent="0.25">
      <c r="A2" s="169"/>
      <c r="B2" s="170"/>
      <c r="C2" s="170"/>
      <c r="D2" s="170"/>
      <c r="E2" s="170"/>
      <c r="F2" s="170"/>
      <c r="G2" s="170"/>
      <c r="H2" s="286"/>
      <c r="I2" s="287"/>
      <c r="K2" s="164"/>
      <c r="L2" s="172"/>
      <c r="M2" s="172"/>
    </row>
    <row r="3" spans="1:13" customFormat="1" ht="33.75" customHeight="1" x14ac:dyDescent="0.25">
      <c r="A3" s="288"/>
      <c r="B3" s="279"/>
      <c r="C3" s="279"/>
      <c r="D3" s="279"/>
      <c r="E3" s="279"/>
      <c r="F3" s="279"/>
      <c r="G3" s="281"/>
      <c r="H3" s="289" t="s">
        <v>466</v>
      </c>
      <c r="I3" s="289" t="s">
        <v>467</v>
      </c>
      <c r="K3" s="172"/>
      <c r="L3" s="172"/>
      <c r="M3" s="172"/>
    </row>
    <row r="4" spans="1:13" customFormat="1" ht="30" customHeight="1" x14ac:dyDescent="0.25">
      <c r="A4" s="288"/>
      <c r="B4" s="290"/>
      <c r="C4" s="290"/>
      <c r="D4" s="290"/>
      <c r="E4" s="290"/>
      <c r="F4" s="290"/>
      <c r="G4" s="291"/>
      <c r="H4" s="292" t="s">
        <v>469</v>
      </c>
      <c r="I4" s="292" t="s">
        <v>469</v>
      </c>
      <c r="K4" s="168" t="s">
        <v>469</v>
      </c>
      <c r="L4" s="168" t="s">
        <v>470</v>
      </c>
      <c r="M4" s="168"/>
    </row>
    <row r="5" spans="1:13" x14ac:dyDescent="0.2">
      <c r="A5" s="185">
        <v>1</v>
      </c>
      <c r="B5" s="186" t="s">
        <v>644</v>
      </c>
      <c r="C5" s="187"/>
      <c r="D5" s="187"/>
      <c r="E5" s="187"/>
      <c r="F5" s="187"/>
      <c r="G5" s="188"/>
      <c r="H5" s="189"/>
      <c r="I5" s="189"/>
      <c r="K5" s="191" t="s">
        <v>473</v>
      </c>
      <c r="L5" s="191" t="s">
        <v>473</v>
      </c>
      <c r="M5" s="191"/>
    </row>
    <row r="6" spans="1:13" x14ac:dyDescent="0.2">
      <c r="A6" s="185" t="s">
        <v>475</v>
      </c>
      <c r="B6" s="293"/>
      <c r="C6" s="294" t="s">
        <v>645</v>
      </c>
      <c r="D6" s="294"/>
      <c r="E6" s="294"/>
      <c r="F6" s="294"/>
      <c r="G6" s="295"/>
      <c r="H6" s="24">
        <f>Table_1_UK!H37</f>
        <v>89995</v>
      </c>
      <c r="I6" s="196">
        <f>Table_1_UK!I37</f>
        <v>26694</v>
      </c>
      <c r="K6" s="198">
        <f>H6-I6</f>
        <v>63301</v>
      </c>
      <c r="L6" s="198">
        <f>IF(AND(OR(H6=0,I6&lt;&gt;0),OR(I6=0,H6&lt;&gt;0)),IF((H6+I6+K6&lt;&gt;0),IF(AND(OR(H6&gt;0,I6&lt;0),OR(I6&gt;0,H6&lt;0)),ABS(K6/MIN(ABS(I6),ABS(H6))),10),"-"),10)</f>
        <v>2.3713568592193002</v>
      </c>
      <c r="M6" s="198"/>
    </row>
    <row r="7" spans="1:13" x14ac:dyDescent="0.2">
      <c r="A7" s="185"/>
      <c r="B7" s="293"/>
      <c r="C7" s="294"/>
      <c r="D7" s="294"/>
      <c r="E7" s="294"/>
      <c r="F7" s="294"/>
      <c r="G7" s="295"/>
      <c r="H7" s="213"/>
      <c r="I7" s="213"/>
      <c r="K7" s="198"/>
      <c r="L7" s="198"/>
      <c r="M7" s="198"/>
    </row>
    <row r="8" spans="1:13" x14ac:dyDescent="0.2">
      <c r="A8" s="185">
        <v>2</v>
      </c>
      <c r="B8" s="186" t="s">
        <v>646</v>
      </c>
      <c r="C8" s="187"/>
      <c r="D8" s="187"/>
      <c r="E8" s="187"/>
      <c r="F8" s="187"/>
      <c r="G8" s="188"/>
      <c r="H8" s="214"/>
      <c r="I8" s="214"/>
      <c r="K8" s="198"/>
      <c r="L8" s="198"/>
      <c r="M8" s="198"/>
    </row>
    <row r="9" spans="1:13" x14ac:dyDescent="0.2">
      <c r="A9" s="185" t="s">
        <v>492</v>
      </c>
      <c r="B9" s="296"/>
      <c r="C9" s="260" t="s">
        <v>499</v>
      </c>
      <c r="D9" s="261"/>
      <c r="E9" s="261"/>
      <c r="F9" s="261"/>
      <c r="G9" s="262"/>
      <c r="H9" s="196">
        <f>Table_1_UK!H19</f>
        <v>40286</v>
      </c>
      <c r="I9" s="196">
        <f>Table_1_UK!I19</f>
        <v>34154</v>
      </c>
      <c r="K9" s="198">
        <f t="shared" ref="K9:K22" si="0">H9-I9</f>
        <v>6132</v>
      </c>
      <c r="L9" s="198">
        <f t="shared" ref="L9:L22" si="1">IF(AND(OR(H9=0,I9&lt;&gt;0),OR(I9=0,H9&lt;&gt;0)),IF((H9+I9+K9&lt;&gt;0),IF(AND(OR(H9&gt;0,I9&lt;0),OR(I9&gt;0,H9&lt;0)),ABS(K9/MIN(ABS(I9),ABS(H9))),10),"-"),10)</f>
        <v>0.17953973180300989</v>
      </c>
      <c r="M9" s="198"/>
    </row>
    <row r="10" spans="1:13" x14ac:dyDescent="0.2">
      <c r="A10" s="185" t="s">
        <v>494</v>
      </c>
      <c r="B10" s="283"/>
      <c r="C10" s="260" t="s">
        <v>647</v>
      </c>
      <c r="D10" s="194"/>
      <c r="E10" s="194"/>
      <c r="F10" s="23"/>
      <c r="G10" s="262"/>
      <c r="H10" s="200">
        <v>0</v>
      </c>
      <c r="I10" s="200">
        <v>0</v>
      </c>
      <c r="K10" s="198">
        <f t="shared" si="0"/>
        <v>0</v>
      </c>
      <c r="L10" s="198" t="str">
        <f t="shared" si="1"/>
        <v>-</v>
      </c>
      <c r="M10" s="198"/>
    </row>
    <row r="11" spans="1:13" x14ac:dyDescent="0.2">
      <c r="A11" s="185" t="s">
        <v>496</v>
      </c>
      <c r="B11" s="283"/>
      <c r="C11" s="260" t="s">
        <v>648</v>
      </c>
      <c r="D11" s="194"/>
      <c r="E11" s="194"/>
      <c r="F11" s="23"/>
      <c r="G11" s="262"/>
      <c r="H11" s="200">
        <v>0</v>
      </c>
      <c r="I11" s="200">
        <v>0</v>
      </c>
      <c r="K11" s="198">
        <f t="shared" si="0"/>
        <v>0</v>
      </c>
      <c r="L11" s="198" t="str">
        <f t="shared" si="1"/>
        <v>-</v>
      </c>
      <c r="M11" s="198"/>
    </row>
    <row r="12" spans="1:13" x14ac:dyDescent="0.2">
      <c r="A12" s="185" t="s">
        <v>498</v>
      </c>
      <c r="B12" s="283"/>
      <c r="C12" s="260" t="s">
        <v>649</v>
      </c>
      <c r="D12" s="261"/>
      <c r="E12" s="261"/>
      <c r="F12" s="261"/>
      <c r="G12" s="262"/>
      <c r="H12" s="200">
        <v>0</v>
      </c>
      <c r="I12" s="200">
        <v>0</v>
      </c>
      <c r="K12" s="198">
        <f t="shared" si="0"/>
        <v>0</v>
      </c>
      <c r="L12" s="198" t="str">
        <f t="shared" si="1"/>
        <v>-</v>
      </c>
      <c r="M12" s="198"/>
    </row>
    <row r="13" spans="1:13" x14ac:dyDescent="0.2">
      <c r="A13" s="185" t="s">
        <v>500</v>
      </c>
      <c r="B13" s="283"/>
      <c r="C13" s="260" t="s">
        <v>650</v>
      </c>
      <c r="D13" s="261"/>
      <c r="E13" s="261"/>
      <c r="F13" s="261"/>
      <c r="G13" s="262"/>
      <c r="H13" s="196">
        <f>-Table_1_UK!H26</f>
        <v>-28935</v>
      </c>
      <c r="I13" s="196">
        <f>-Table_1_UK!I26</f>
        <v>-15880</v>
      </c>
      <c r="K13" s="198">
        <f t="shared" si="0"/>
        <v>-13055</v>
      </c>
      <c r="L13" s="198">
        <f t="shared" si="1"/>
        <v>0.82210327455919396</v>
      </c>
      <c r="M13" s="198"/>
    </row>
    <row r="14" spans="1:13" x14ac:dyDescent="0.2">
      <c r="A14" s="185" t="s">
        <v>502</v>
      </c>
      <c r="B14" s="283"/>
      <c r="C14" s="260" t="s">
        <v>651</v>
      </c>
      <c r="D14" s="261"/>
      <c r="E14" s="261"/>
      <c r="F14" s="261"/>
      <c r="G14" s="262"/>
      <c r="H14" s="200">
        <v>-636</v>
      </c>
      <c r="I14" s="200">
        <v>-49</v>
      </c>
      <c r="K14" s="198">
        <f t="shared" si="0"/>
        <v>-587</v>
      </c>
      <c r="L14" s="198">
        <f t="shared" si="1"/>
        <v>11.979591836734693</v>
      </c>
      <c r="M14" s="198"/>
    </row>
    <row r="15" spans="1:13" x14ac:dyDescent="0.2">
      <c r="A15" s="185" t="s">
        <v>652</v>
      </c>
      <c r="B15" s="283"/>
      <c r="C15" s="260" t="s">
        <v>653</v>
      </c>
      <c r="D15" s="261"/>
      <c r="E15" s="261"/>
      <c r="F15" s="261"/>
      <c r="G15" s="262"/>
      <c r="H15" s="200">
        <v>-13749</v>
      </c>
      <c r="I15" s="200">
        <v>-14440</v>
      </c>
      <c r="K15" s="198">
        <f t="shared" si="0"/>
        <v>691</v>
      </c>
      <c r="L15" s="198">
        <f t="shared" si="1"/>
        <v>5.025820059640701E-2</v>
      </c>
      <c r="M15" s="198"/>
    </row>
    <row r="16" spans="1:13" x14ac:dyDescent="0.2">
      <c r="A16" s="185" t="s">
        <v>654</v>
      </c>
      <c r="B16" s="283"/>
      <c r="C16" s="260" t="s">
        <v>655</v>
      </c>
      <c r="D16" s="261"/>
      <c r="E16" s="261"/>
      <c r="F16" s="261"/>
      <c r="G16" s="262"/>
      <c r="H16" s="200">
        <v>26762</v>
      </c>
      <c r="I16" s="200">
        <v>2798</v>
      </c>
      <c r="K16" s="198">
        <f t="shared" si="0"/>
        <v>23964</v>
      </c>
      <c r="L16" s="198">
        <f t="shared" si="1"/>
        <v>8.5646890636168695</v>
      </c>
      <c r="M16" s="198"/>
    </row>
    <row r="17" spans="1:18" x14ac:dyDescent="0.2">
      <c r="A17" s="185" t="s">
        <v>656</v>
      </c>
      <c r="B17" s="283"/>
      <c r="C17" s="260" t="s">
        <v>657</v>
      </c>
      <c r="D17" s="261"/>
      <c r="E17" s="261"/>
      <c r="F17" s="261"/>
      <c r="G17" s="262"/>
      <c r="H17" s="200">
        <v>11280</v>
      </c>
      <c r="I17" s="200">
        <v>48433</v>
      </c>
      <c r="K17" s="198">
        <f t="shared" si="0"/>
        <v>-37153</v>
      </c>
      <c r="L17" s="198">
        <f t="shared" si="1"/>
        <v>3.2937056737588652</v>
      </c>
      <c r="M17" s="198"/>
    </row>
    <row r="18" spans="1:18" x14ac:dyDescent="0.2">
      <c r="A18" s="185" t="s">
        <v>658</v>
      </c>
      <c r="B18" s="283"/>
      <c r="C18" s="260" t="s">
        <v>659</v>
      </c>
      <c r="D18" s="261"/>
      <c r="E18" s="261"/>
      <c r="F18" s="261"/>
      <c r="G18" s="262"/>
      <c r="H18" s="200">
        <v>0</v>
      </c>
      <c r="I18" s="200">
        <v>0</v>
      </c>
      <c r="K18" s="198">
        <f t="shared" si="0"/>
        <v>0</v>
      </c>
      <c r="L18" s="198" t="str">
        <f t="shared" si="1"/>
        <v>-</v>
      </c>
      <c r="M18" s="198"/>
    </row>
    <row r="19" spans="1:18" x14ac:dyDescent="0.2">
      <c r="A19" s="185" t="s">
        <v>660</v>
      </c>
      <c r="B19" s="283"/>
      <c r="C19" s="260" t="s">
        <v>661</v>
      </c>
      <c r="D19" s="261"/>
      <c r="E19" s="261"/>
      <c r="F19" s="261"/>
      <c r="G19" s="262"/>
      <c r="H19" s="200">
        <v>-76</v>
      </c>
      <c r="I19" s="200">
        <v>0</v>
      </c>
      <c r="K19" s="198">
        <f t="shared" si="0"/>
        <v>-76</v>
      </c>
      <c r="L19" s="198">
        <f t="shared" si="1"/>
        <v>10</v>
      </c>
      <c r="M19" s="198"/>
    </row>
    <row r="20" spans="1:18" x14ac:dyDescent="0.2">
      <c r="A20" s="185" t="s">
        <v>662</v>
      </c>
      <c r="B20" s="283"/>
      <c r="C20" s="260" t="s">
        <v>663</v>
      </c>
      <c r="D20" s="261"/>
      <c r="E20" s="261"/>
      <c r="F20" s="261"/>
      <c r="G20" s="262"/>
      <c r="H20" s="196">
        <f>-Table_1_UK!H27</f>
        <v>0</v>
      </c>
      <c r="I20" s="196">
        <f>-Table_1_UK!I27</f>
        <v>0</v>
      </c>
      <c r="K20" s="198">
        <f t="shared" si="0"/>
        <v>0</v>
      </c>
      <c r="L20" s="198" t="str">
        <f t="shared" si="1"/>
        <v>-</v>
      </c>
      <c r="M20" s="198"/>
    </row>
    <row r="21" spans="1:18" x14ac:dyDescent="0.2">
      <c r="A21" s="185" t="s">
        <v>664</v>
      </c>
      <c r="B21" s="283"/>
      <c r="C21" s="260" t="s">
        <v>665</v>
      </c>
      <c r="D21" s="261"/>
      <c r="E21" s="261"/>
      <c r="F21" s="261"/>
      <c r="G21" s="262"/>
      <c r="H21" s="196">
        <f>-Table_1_UK!H28</f>
        <v>0</v>
      </c>
      <c r="I21" s="196">
        <f>-Table_1_UK!I28</f>
        <v>0</v>
      </c>
      <c r="K21" s="198">
        <f t="shared" si="0"/>
        <v>0</v>
      </c>
      <c r="L21" s="198" t="str">
        <f t="shared" si="1"/>
        <v>-</v>
      </c>
      <c r="M21" s="198"/>
      <c r="N21" s="164" t="s">
        <v>666</v>
      </c>
    </row>
    <row r="22" spans="1:18" x14ac:dyDescent="0.2">
      <c r="A22" s="185" t="s">
        <v>667</v>
      </c>
      <c r="B22" s="296"/>
      <c r="C22" s="260" t="s">
        <v>417</v>
      </c>
      <c r="D22" s="261"/>
      <c r="E22" s="261"/>
      <c r="F22" s="261"/>
      <c r="G22" s="262"/>
      <c r="H22" s="200">
        <v>223</v>
      </c>
      <c r="I22" s="200">
        <v>4064</v>
      </c>
      <c r="K22" s="198">
        <f t="shared" si="0"/>
        <v>-3841</v>
      </c>
      <c r="L22" s="198">
        <f t="shared" si="1"/>
        <v>17.224215246636771</v>
      </c>
      <c r="M22" s="198"/>
      <c r="N22" s="200" t="s">
        <v>1158</v>
      </c>
      <c r="O22" s="250"/>
      <c r="P22" s="250"/>
      <c r="Q22" s="250"/>
      <c r="R22" s="250"/>
    </row>
    <row r="23" spans="1:18" x14ac:dyDescent="0.2">
      <c r="A23" s="185"/>
      <c r="B23" s="259"/>
      <c r="C23" s="261"/>
      <c r="D23" s="261"/>
      <c r="E23" s="261"/>
      <c r="F23" s="261"/>
      <c r="G23" s="262"/>
      <c r="H23" s="213"/>
      <c r="I23" s="213"/>
      <c r="K23" s="198"/>
      <c r="L23" s="198"/>
      <c r="M23" s="198"/>
      <c r="N23" s="250"/>
      <c r="O23" s="250"/>
      <c r="P23" s="250"/>
      <c r="Q23" s="250"/>
      <c r="R23" s="250"/>
    </row>
    <row r="24" spans="1:18" x14ac:dyDescent="0.2">
      <c r="A24" s="185">
        <v>3</v>
      </c>
      <c r="B24" s="186" t="s">
        <v>668</v>
      </c>
      <c r="C24" s="187"/>
      <c r="D24" s="187"/>
      <c r="E24" s="187"/>
      <c r="F24" s="187"/>
      <c r="G24" s="188"/>
      <c r="H24" s="214"/>
      <c r="I24" s="214"/>
      <c r="K24" s="198"/>
      <c r="L24" s="198"/>
      <c r="M24" s="198"/>
      <c r="N24" s="250"/>
      <c r="O24" s="250"/>
      <c r="P24" s="250"/>
      <c r="Q24" s="250"/>
      <c r="R24" s="250"/>
    </row>
    <row r="25" spans="1:18" x14ac:dyDescent="0.2">
      <c r="A25" s="185" t="s">
        <v>589</v>
      </c>
      <c r="B25" s="297"/>
      <c r="C25" s="193" t="s">
        <v>484</v>
      </c>
      <c r="D25" s="194"/>
      <c r="E25" s="194"/>
      <c r="F25" s="194"/>
      <c r="G25" s="195"/>
      <c r="H25" s="200">
        <v>-13284</v>
      </c>
      <c r="I25" s="200">
        <v>-14599</v>
      </c>
      <c r="K25" s="198">
        <f>H25-I25</f>
        <v>1315</v>
      </c>
      <c r="L25" s="198">
        <f>IF(AND(OR(H25=0,I25&lt;&gt;0),OR(I25=0,H25&lt;&gt;0)),IF((H25+I25+K25&lt;&gt;0),IF(AND(OR(H25&gt;0,I25&lt;0),OR(I25&gt;0,H25&lt;0)),ABS(K25/MIN(ABS(I25),ABS(H25))),10),"-"),10)</f>
        <v>9.8991267690454687E-2</v>
      </c>
      <c r="M25" s="198"/>
    </row>
    <row r="26" spans="1:18" x14ac:dyDescent="0.2">
      <c r="A26" s="185" t="s">
        <v>591</v>
      </c>
      <c r="B26" s="297"/>
      <c r="C26" s="193" t="s">
        <v>669</v>
      </c>
      <c r="D26" s="194"/>
      <c r="E26" s="194"/>
      <c r="F26" s="194"/>
      <c r="G26" s="195"/>
      <c r="H26" s="200">
        <v>12412</v>
      </c>
      <c r="I26" s="200">
        <v>11245</v>
      </c>
      <c r="K26" s="198">
        <f>H26-I26</f>
        <v>1167</v>
      </c>
      <c r="L26" s="198">
        <f>IF(AND(OR(H26=0,I26&lt;&gt;0),OR(I26=0,H26&lt;&gt;0)),IF((H26+I26+K26&lt;&gt;0),IF(AND(OR(H26&gt;0,I26&lt;0),OR(I26&gt;0,H26&lt;0)),ABS(K26/MIN(ABS(I26),ABS(H26))),10),"-"),10)</f>
        <v>0.10377945753668297</v>
      </c>
      <c r="M26" s="198"/>
    </row>
    <row r="27" spans="1:18" x14ac:dyDescent="0.2">
      <c r="A27" s="185" t="s">
        <v>593</v>
      </c>
      <c r="B27" s="297"/>
      <c r="C27" s="193" t="s">
        <v>670</v>
      </c>
      <c r="D27" s="194"/>
      <c r="E27" s="194"/>
      <c r="F27" s="194"/>
      <c r="G27" s="195"/>
      <c r="H27" s="200">
        <v>-4427</v>
      </c>
      <c r="I27" s="200">
        <v>-2008</v>
      </c>
      <c r="K27" s="198">
        <f>H27-I27</f>
        <v>-2419</v>
      </c>
      <c r="L27" s="198">
        <f>IF(AND(OR(H27=0,I27&lt;&gt;0),OR(I27=0,H27&lt;&gt;0)),IF((H27+I27+K27&lt;&gt;0),IF(AND(OR(H27&gt;0,I27&lt;0),OR(I27&gt;0,H27&lt;0)),ABS(K27/MIN(ABS(I27),ABS(H27))),10),"-"),10)</f>
        <v>1.2046812749003983</v>
      </c>
      <c r="M27" s="198"/>
    </row>
    <row r="28" spans="1:18" x14ac:dyDescent="0.2">
      <c r="A28" s="185" t="s">
        <v>595</v>
      </c>
      <c r="B28" s="297"/>
      <c r="C28" s="193" t="s">
        <v>671</v>
      </c>
      <c r="D28" s="194"/>
      <c r="E28" s="194"/>
      <c r="F28" s="194"/>
      <c r="G28" s="195"/>
      <c r="H28" s="200">
        <v>-518</v>
      </c>
      <c r="I28" s="200">
        <v>-39</v>
      </c>
      <c r="K28" s="198">
        <f>H28-I28</f>
        <v>-479</v>
      </c>
      <c r="L28" s="198">
        <f>IF(AND(OR(H28=0,I28&lt;&gt;0),OR(I28=0,H28&lt;&gt;0)),IF((H28+I28+K28&lt;&gt;0),IF(AND(OR(H28&gt;0,I28&lt;0),OR(I28&gt;0,H28&lt;0)),ABS(K28/MIN(ABS(I28),ABS(H28))),10),"-"),10)</f>
        <v>12.282051282051283</v>
      </c>
      <c r="M28" s="198"/>
    </row>
    <row r="29" spans="1:18" x14ac:dyDescent="0.2">
      <c r="A29" s="185" t="s">
        <v>597</v>
      </c>
      <c r="B29" s="297"/>
      <c r="C29" s="193" t="s">
        <v>672</v>
      </c>
      <c r="D29" s="194"/>
      <c r="E29" s="194"/>
      <c r="F29" s="194"/>
      <c r="G29" s="195"/>
      <c r="H29" s="200">
        <v>-33337</v>
      </c>
      <c r="I29" s="200">
        <v>-16544</v>
      </c>
      <c r="K29" s="198">
        <f>H29-I29</f>
        <v>-16793</v>
      </c>
      <c r="L29" s="198">
        <f>IF(AND(OR(H29=0,I29&lt;&gt;0),OR(I29=0,H29&lt;&gt;0)),IF((H29+I29+K29&lt;&gt;0),IF(AND(OR(H29&gt;0,I29&lt;0),OR(I29&gt;0,H29&lt;0)),ABS(K29/MIN(ABS(I29),ABS(H29))),10),"-"),10)</f>
        <v>1.0150507736943908</v>
      </c>
      <c r="M29" s="198"/>
    </row>
    <row r="30" spans="1:18" x14ac:dyDescent="0.2">
      <c r="A30" s="185"/>
      <c r="B30" s="297"/>
      <c r="C30" s="193"/>
      <c r="D30" s="194"/>
      <c r="E30" s="194"/>
      <c r="F30" s="194"/>
      <c r="G30" s="195"/>
      <c r="H30" s="222"/>
      <c r="I30" s="213"/>
      <c r="K30" s="198"/>
      <c r="L30" s="198"/>
      <c r="M30" s="198"/>
    </row>
    <row r="31" spans="1:18" x14ac:dyDescent="0.2">
      <c r="A31" s="185">
        <v>4</v>
      </c>
      <c r="B31" s="201" t="s">
        <v>673</v>
      </c>
      <c r="C31" s="202"/>
      <c r="D31" s="202"/>
      <c r="E31" s="202"/>
      <c r="F31" s="202"/>
      <c r="G31" s="203"/>
      <c r="H31" s="204">
        <f>SUM(H6:H29)</f>
        <v>85996</v>
      </c>
      <c r="I31" s="204">
        <f>SUM(I6:I29)</f>
        <v>63829</v>
      </c>
      <c r="K31" s="198">
        <f>H31-I31</f>
        <v>22167</v>
      </c>
      <c r="L31" s="198">
        <f>IF(AND(OR(H31=0,I31&lt;&gt;0),OR(I31=0,H31&lt;&gt;0)),IF((H31+I31+K31&lt;&gt;0),IF(AND(OR(H31&gt;0,I31&lt;0),OR(I31&gt;0,H31&lt;0)),ABS(K31/MIN(ABS(I31),ABS(H31))),10),"-"),10)</f>
        <v>0.34728728320982627</v>
      </c>
      <c r="M31" s="198"/>
    </row>
    <row r="32" spans="1:18" x14ac:dyDescent="0.2">
      <c r="A32" s="185"/>
      <c r="B32" s="218"/>
      <c r="C32" s="219"/>
      <c r="D32" s="219"/>
      <c r="E32" s="219"/>
      <c r="F32" s="219"/>
      <c r="G32" s="220"/>
      <c r="H32" s="213"/>
      <c r="I32" s="213"/>
      <c r="K32" s="198"/>
      <c r="L32" s="198"/>
      <c r="M32" s="198"/>
    </row>
    <row r="33" spans="1:13" x14ac:dyDescent="0.2">
      <c r="A33" s="185">
        <v>5</v>
      </c>
      <c r="B33" s="186" t="s">
        <v>674</v>
      </c>
      <c r="C33" s="187"/>
      <c r="D33" s="187"/>
      <c r="E33" s="187"/>
      <c r="F33" s="187"/>
      <c r="G33" s="188"/>
      <c r="H33" s="214"/>
      <c r="I33" s="214"/>
      <c r="K33" s="198"/>
      <c r="L33" s="198"/>
      <c r="M33" s="198"/>
    </row>
    <row r="34" spans="1:13" x14ac:dyDescent="0.2">
      <c r="A34" s="185" t="s">
        <v>675</v>
      </c>
      <c r="B34" s="297"/>
      <c r="C34" s="25" t="s">
        <v>676</v>
      </c>
      <c r="D34" s="194"/>
      <c r="E34" s="194"/>
      <c r="F34" s="194"/>
      <c r="G34" s="195"/>
      <c r="H34" s="200">
        <v>1325</v>
      </c>
      <c r="I34" s="200">
        <v>1071</v>
      </c>
      <c r="K34" s="198">
        <f t="shared" ref="K34:K44" si="2">H34-I34</f>
        <v>254</v>
      </c>
      <c r="L34" s="198">
        <f t="shared" ref="L34:L44" si="3">IF(AND(OR(H34=0,I34&lt;&gt;0),OR(I34=0,H34&lt;&gt;0)),IF((H34+I34+K34&lt;&gt;0),IF(AND(OR(H34&gt;0,I34&lt;0),OR(I34&gt;0,H34&lt;0)),ABS(K34/MIN(ABS(I34),ABS(H34))),10),"-"),10)</f>
        <v>0.23716153127917833</v>
      </c>
      <c r="M34" s="198"/>
    </row>
    <row r="35" spans="1:13" x14ac:dyDescent="0.2">
      <c r="A35" s="185" t="s">
        <v>677</v>
      </c>
      <c r="B35" s="297"/>
      <c r="C35" s="25" t="s">
        <v>678</v>
      </c>
      <c r="D35" s="194"/>
      <c r="E35" s="194"/>
      <c r="F35" s="194"/>
      <c r="G35" s="195"/>
      <c r="H35" s="200">
        <v>0</v>
      </c>
      <c r="I35" s="200">
        <v>0</v>
      </c>
      <c r="K35" s="198">
        <f t="shared" si="2"/>
        <v>0</v>
      </c>
      <c r="L35" s="198" t="str">
        <f t="shared" si="3"/>
        <v>-</v>
      </c>
      <c r="M35" s="198"/>
    </row>
    <row r="36" spans="1:13" x14ac:dyDescent="0.2">
      <c r="A36" s="185" t="s">
        <v>679</v>
      </c>
      <c r="B36" s="297"/>
      <c r="C36" s="25" t="s">
        <v>680</v>
      </c>
      <c r="D36" s="194"/>
      <c r="E36" s="194"/>
      <c r="F36" s="194"/>
      <c r="G36" s="195"/>
      <c r="H36" s="200">
        <v>33337</v>
      </c>
      <c r="I36" s="200">
        <v>16544</v>
      </c>
      <c r="K36" s="198">
        <f t="shared" si="2"/>
        <v>16793</v>
      </c>
      <c r="L36" s="198">
        <f t="shared" si="3"/>
        <v>1.0150507736943908</v>
      </c>
      <c r="M36" s="198"/>
    </row>
    <row r="37" spans="1:13" x14ac:dyDescent="0.2">
      <c r="A37" s="185" t="s">
        <v>681</v>
      </c>
      <c r="B37" s="297"/>
      <c r="C37" s="193" t="s">
        <v>682</v>
      </c>
      <c r="D37" s="194"/>
      <c r="E37" s="194"/>
      <c r="F37" s="194"/>
      <c r="G37" s="195"/>
      <c r="H37" s="200">
        <v>54349</v>
      </c>
      <c r="I37" s="200">
        <v>1057</v>
      </c>
      <c r="K37" s="198">
        <f t="shared" si="2"/>
        <v>53292</v>
      </c>
      <c r="L37" s="198">
        <f t="shared" si="3"/>
        <v>50.418164616840116</v>
      </c>
      <c r="M37" s="198"/>
    </row>
    <row r="38" spans="1:13" x14ac:dyDescent="0.2">
      <c r="A38" s="185" t="s">
        <v>683</v>
      </c>
      <c r="B38" s="297"/>
      <c r="C38" s="193" t="s">
        <v>684</v>
      </c>
      <c r="D38" s="194"/>
      <c r="E38" s="194"/>
      <c r="F38" s="194"/>
      <c r="G38" s="195"/>
      <c r="H38" s="200">
        <v>-20000</v>
      </c>
      <c r="I38" s="200">
        <v>0</v>
      </c>
      <c r="K38" s="198">
        <f t="shared" si="2"/>
        <v>-20000</v>
      </c>
      <c r="L38" s="198">
        <f t="shared" si="3"/>
        <v>10</v>
      </c>
      <c r="M38" s="198"/>
    </row>
    <row r="39" spans="1:13" x14ac:dyDescent="0.2">
      <c r="A39" s="185" t="s">
        <v>685</v>
      </c>
      <c r="B39" s="297"/>
      <c r="C39" s="193" t="s">
        <v>484</v>
      </c>
      <c r="D39" s="194"/>
      <c r="E39" s="194"/>
      <c r="F39" s="194"/>
      <c r="G39" s="195"/>
      <c r="H39" s="200">
        <v>12474</v>
      </c>
      <c r="I39" s="200">
        <v>14282</v>
      </c>
      <c r="K39" s="198">
        <f t="shared" si="2"/>
        <v>-1808</v>
      </c>
      <c r="L39" s="198">
        <f t="shared" si="3"/>
        <v>0.1449414782748116</v>
      </c>
      <c r="M39" s="198"/>
    </row>
    <row r="40" spans="1:13" x14ac:dyDescent="0.2">
      <c r="A40" s="185" t="s">
        <v>686</v>
      </c>
      <c r="B40" s="297"/>
      <c r="C40" s="193" t="s">
        <v>687</v>
      </c>
      <c r="D40" s="194"/>
      <c r="E40" s="194"/>
      <c r="F40" s="194"/>
      <c r="G40" s="195"/>
      <c r="H40" s="200">
        <v>-129688</v>
      </c>
      <c r="I40" s="200">
        <v>-95112</v>
      </c>
      <c r="K40" s="198">
        <f t="shared" si="2"/>
        <v>-34576</v>
      </c>
      <c r="L40" s="198">
        <f t="shared" si="3"/>
        <v>0.36352931281016065</v>
      </c>
      <c r="M40" s="198"/>
    </row>
    <row r="41" spans="1:13" x14ac:dyDescent="0.2">
      <c r="A41" s="185" t="s">
        <v>688</v>
      </c>
      <c r="B41" s="297"/>
      <c r="C41" s="193" t="s">
        <v>689</v>
      </c>
      <c r="D41" s="194"/>
      <c r="E41" s="194"/>
      <c r="F41" s="194"/>
      <c r="G41" s="195"/>
      <c r="H41" s="200">
        <v>0</v>
      </c>
      <c r="I41" s="200">
        <v>0</v>
      </c>
      <c r="K41" s="198">
        <f t="shared" si="2"/>
        <v>0</v>
      </c>
      <c r="L41" s="198" t="str">
        <f t="shared" si="3"/>
        <v>-</v>
      </c>
      <c r="M41" s="198"/>
    </row>
    <row r="42" spans="1:13" x14ac:dyDescent="0.2">
      <c r="A42" s="185" t="s">
        <v>690</v>
      </c>
      <c r="B42" s="283"/>
      <c r="C42" s="193" t="s">
        <v>691</v>
      </c>
      <c r="D42" s="194"/>
      <c r="E42" s="194"/>
      <c r="F42" s="23"/>
      <c r="G42" s="262"/>
      <c r="H42" s="200">
        <v>-169273</v>
      </c>
      <c r="I42" s="200">
        <v>-7246</v>
      </c>
      <c r="K42" s="198">
        <f t="shared" si="2"/>
        <v>-162027</v>
      </c>
      <c r="L42" s="198">
        <f t="shared" si="3"/>
        <v>22.360888766215844</v>
      </c>
      <c r="M42" s="198"/>
    </row>
    <row r="43" spans="1:13" x14ac:dyDescent="0.2">
      <c r="A43" s="185" t="s">
        <v>692</v>
      </c>
      <c r="B43" s="297"/>
      <c r="C43" s="193" t="s">
        <v>693</v>
      </c>
      <c r="D43" s="194"/>
      <c r="E43" s="194"/>
      <c r="F43" s="194"/>
      <c r="G43" s="195"/>
      <c r="H43" s="200">
        <v>-98062</v>
      </c>
      <c r="I43" s="200">
        <v>90381</v>
      </c>
      <c r="K43" s="198">
        <f t="shared" si="2"/>
        <v>-188443</v>
      </c>
      <c r="L43" s="198">
        <f t="shared" si="3"/>
        <v>10</v>
      </c>
      <c r="M43" s="198"/>
    </row>
    <row r="44" spans="1:13" x14ac:dyDescent="0.2">
      <c r="A44" s="185" t="s">
        <v>694</v>
      </c>
      <c r="B44" s="201" t="s">
        <v>695</v>
      </c>
      <c r="C44" s="202"/>
      <c r="D44" s="202"/>
      <c r="E44" s="202"/>
      <c r="F44" s="202"/>
      <c r="G44" s="203"/>
      <c r="H44" s="204">
        <f>SUM(H34:H43)</f>
        <v>-315538</v>
      </c>
      <c r="I44" s="204">
        <f>SUM(I34:I43)</f>
        <v>20977</v>
      </c>
      <c r="K44" s="198">
        <f t="shared" si="2"/>
        <v>-336515</v>
      </c>
      <c r="L44" s="198">
        <f t="shared" si="3"/>
        <v>10</v>
      </c>
      <c r="M44" s="198"/>
    </row>
    <row r="45" spans="1:13" x14ac:dyDescent="0.2">
      <c r="A45" s="185"/>
      <c r="B45" s="211"/>
      <c r="C45" s="206"/>
      <c r="D45" s="206"/>
      <c r="E45" s="206"/>
      <c r="F45" s="206"/>
      <c r="G45" s="212"/>
      <c r="H45" s="298"/>
      <c r="I45" s="298"/>
      <c r="K45" s="198"/>
      <c r="L45" s="198"/>
      <c r="M45" s="198"/>
    </row>
    <row r="46" spans="1:13" x14ac:dyDescent="0.2">
      <c r="A46" s="185">
        <v>6</v>
      </c>
      <c r="B46" s="186" t="s">
        <v>696</v>
      </c>
      <c r="C46" s="187"/>
      <c r="D46" s="187"/>
      <c r="E46" s="187"/>
      <c r="F46" s="187"/>
      <c r="G46" s="188"/>
      <c r="H46" s="214"/>
      <c r="I46" s="214"/>
      <c r="K46" s="198"/>
      <c r="L46" s="198"/>
      <c r="M46" s="198"/>
    </row>
    <row r="47" spans="1:13" x14ac:dyDescent="0.2">
      <c r="A47" s="185" t="s">
        <v>697</v>
      </c>
      <c r="B47" s="297"/>
      <c r="C47" s="193" t="s">
        <v>698</v>
      </c>
      <c r="D47" s="194"/>
      <c r="E47" s="194"/>
      <c r="F47" s="194"/>
      <c r="G47" s="195"/>
      <c r="H47" s="200">
        <v>-5237</v>
      </c>
      <c r="I47" s="200">
        <v>-5324</v>
      </c>
      <c r="K47" s="198">
        <f t="shared" ref="K47:K54" si="4">H47-I47</f>
        <v>87</v>
      </c>
      <c r="L47" s="198">
        <f t="shared" ref="L47:L54" si="5">IF(AND(OR(H47=0,I47&lt;&gt;0),OR(I47=0,H47&lt;&gt;0)),IF((H47+I47+K47&lt;&gt;0),IF(AND(OR(H47&gt;0,I47&lt;0),OR(I47&gt;0,H47&lt;0)),ABS(K47/MIN(ABS(I47),ABS(H47))),10),"-"),10)</f>
        <v>1.6612564445293108E-2</v>
      </c>
      <c r="M47" s="198"/>
    </row>
    <row r="48" spans="1:13" x14ac:dyDescent="0.2">
      <c r="A48" s="185" t="s">
        <v>699</v>
      </c>
      <c r="B48" s="297"/>
      <c r="C48" s="193" t="s">
        <v>700</v>
      </c>
      <c r="D48" s="194"/>
      <c r="E48" s="194"/>
      <c r="F48" s="194"/>
      <c r="G48" s="195"/>
      <c r="H48" s="200">
        <v>-145</v>
      </c>
      <c r="I48" s="200">
        <v>-271</v>
      </c>
      <c r="K48" s="198">
        <f t="shared" si="4"/>
        <v>126</v>
      </c>
      <c r="L48" s="198">
        <f t="shared" si="5"/>
        <v>0.86896551724137927</v>
      </c>
      <c r="M48" s="198"/>
    </row>
    <row r="49" spans="1:13" x14ac:dyDescent="0.2">
      <c r="A49" s="185" t="s">
        <v>701</v>
      </c>
      <c r="B49" s="297"/>
      <c r="C49" s="193" t="s">
        <v>702</v>
      </c>
      <c r="D49" s="194"/>
      <c r="E49" s="194"/>
      <c r="F49" s="194"/>
      <c r="G49" s="195"/>
      <c r="H49" s="200">
        <v>4427</v>
      </c>
      <c r="I49" s="200">
        <v>2008</v>
      </c>
      <c r="K49" s="198">
        <f t="shared" si="4"/>
        <v>2419</v>
      </c>
      <c r="L49" s="198">
        <f t="shared" si="5"/>
        <v>1.2046812749003983</v>
      </c>
      <c r="M49" s="198"/>
    </row>
    <row r="50" spans="1:13" x14ac:dyDescent="0.2">
      <c r="A50" s="185" t="s">
        <v>703</v>
      </c>
      <c r="B50" s="297"/>
      <c r="C50" s="193" t="s">
        <v>704</v>
      </c>
      <c r="D50" s="194"/>
      <c r="E50" s="194"/>
      <c r="F50" s="194"/>
      <c r="G50" s="195"/>
      <c r="H50" s="200">
        <v>0</v>
      </c>
      <c r="I50" s="200">
        <v>0</v>
      </c>
      <c r="K50" s="198">
        <f t="shared" si="4"/>
        <v>0</v>
      </c>
      <c r="L50" s="198" t="str">
        <f t="shared" si="5"/>
        <v>-</v>
      </c>
      <c r="M50" s="198"/>
    </row>
    <row r="51" spans="1:13" x14ac:dyDescent="0.2">
      <c r="A51" s="185" t="s">
        <v>705</v>
      </c>
      <c r="B51" s="297"/>
      <c r="C51" s="193" t="s">
        <v>706</v>
      </c>
      <c r="D51" s="194"/>
      <c r="E51" s="194"/>
      <c r="F51" s="194"/>
      <c r="G51" s="195"/>
      <c r="H51" s="200">
        <v>167000</v>
      </c>
      <c r="I51" s="200">
        <v>0</v>
      </c>
      <c r="K51" s="198">
        <f t="shared" si="4"/>
        <v>167000</v>
      </c>
      <c r="L51" s="198">
        <f t="shared" si="5"/>
        <v>10</v>
      </c>
      <c r="M51" s="198"/>
    </row>
    <row r="52" spans="1:13" x14ac:dyDescent="0.2">
      <c r="A52" s="185" t="s">
        <v>707</v>
      </c>
      <c r="B52" s="297"/>
      <c r="C52" s="193" t="s">
        <v>708</v>
      </c>
      <c r="D52" s="194"/>
      <c r="E52" s="194"/>
      <c r="F52" s="194"/>
      <c r="G52" s="195"/>
      <c r="H52" s="200">
        <v>-13299</v>
      </c>
      <c r="I52" s="200">
        <v>-2439</v>
      </c>
      <c r="K52" s="198">
        <f t="shared" si="4"/>
        <v>-10860</v>
      </c>
      <c r="L52" s="198">
        <f t="shared" si="5"/>
        <v>4.4526445264452645</v>
      </c>
      <c r="M52" s="198"/>
    </row>
    <row r="53" spans="1:13" x14ac:dyDescent="0.2">
      <c r="A53" s="185" t="s">
        <v>709</v>
      </c>
      <c r="B53" s="297"/>
      <c r="C53" s="193" t="s">
        <v>710</v>
      </c>
      <c r="D53" s="194"/>
      <c r="E53" s="194"/>
      <c r="F53" s="194"/>
      <c r="G53" s="195"/>
      <c r="H53" s="200">
        <v>-156</v>
      </c>
      <c r="I53" s="200">
        <v>-140</v>
      </c>
      <c r="K53" s="198">
        <f t="shared" si="4"/>
        <v>-16</v>
      </c>
      <c r="L53" s="198">
        <f t="shared" si="5"/>
        <v>0.11428571428571428</v>
      </c>
      <c r="M53" s="198"/>
    </row>
    <row r="54" spans="1:13" x14ac:dyDescent="0.2">
      <c r="A54" s="185" t="s">
        <v>711</v>
      </c>
      <c r="B54" s="201" t="s">
        <v>712</v>
      </c>
      <c r="C54" s="202"/>
      <c r="D54" s="202"/>
      <c r="E54" s="202"/>
      <c r="F54" s="202"/>
      <c r="G54" s="203"/>
      <c r="H54" s="204">
        <f>SUM(H47:H53)</f>
        <v>152590</v>
      </c>
      <c r="I54" s="204">
        <f>SUM(I47:I53)</f>
        <v>-6166</v>
      </c>
      <c r="K54" s="198">
        <f t="shared" si="4"/>
        <v>158756</v>
      </c>
      <c r="L54" s="198">
        <f t="shared" si="5"/>
        <v>10</v>
      </c>
      <c r="M54" s="198"/>
    </row>
    <row r="55" spans="1:13" x14ac:dyDescent="0.2">
      <c r="A55" s="185"/>
      <c r="B55" s="211"/>
      <c r="C55" s="206"/>
      <c r="D55" s="206"/>
      <c r="E55" s="206"/>
      <c r="F55" s="206"/>
      <c r="G55" s="212"/>
      <c r="H55" s="213"/>
      <c r="I55" s="213"/>
      <c r="K55" s="198"/>
      <c r="L55" s="198"/>
      <c r="M55" s="198"/>
    </row>
    <row r="56" spans="1:13" x14ac:dyDescent="0.2">
      <c r="A56" s="185">
        <v>7</v>
      </c>
      <c r="B56" s="201" t="s">
        <v>713</v>
      </c>
      <c r="C56" s="202"/>
      <c r="D56" s="202"/>
      <c r="E56" s="202"/>
      <c r="F56" s="202"/>
      <c r="G56" s="203"/>
      <c r="H56" s="204">
        <f>H31+H44+H54</f>
        <v>-76952</v>
      </c>
      <c r="I56" s="204">
        <f>I31+I44+I54</f>
        <v>78640</v>
      </c>
      <c r="K56" s="198">
        <f>H56-I56</f>
        <v>-155592</v>
      </c>
      <c r="L56" s="198">
        <f>IF(AND(OR(H56=0,I56&lt;&gt;0),OR(I56=0,H56&lt;&gt;0)),IF((H56+I56+K56&lt;&gt;0),IF(AND(OR(H56&gt;0,I56&lt;0),OR(I56&gt;0,H56&lt;0)),ABS(K56/MIN(ABS(I56),ABS(H56))),10),"-"),10)</f>
        <v>10</v>
      </c>
      <c r="M56" s="198"/>
    </row>
    <row r="57" spans="1:13" x14ac:dyDescent="0.2">
      <c r="A57" s="185"/>
      <c r="B57" s="26"/>
      <c r="C57" s="194"/>
      <c r="D57" s="194"/>
      <c r="E57" s="194"/>
      <c r="F57" s="27"/>
      <c r="G57" s="262"/>
      <c r="H57" s="28"/>
      <c r="I57" s="28"/>
      <c r="K57" s="198"/>
      <c r="L57" s="198"/>
      <c r="M57" s="198"/>
    </row>
    <row r="58" spans="1:13" x14ac:dyDescent="0.2">
      <c r="A58" s="185">
        <v>8</v>
      </c>
      <c r="B58" s="201" t="s">
        <v>714</v>
      </c>
      <c r="C58" s="202"/>
      <c r="D58" s="202"/>
      <c r="E58" s="202"/>
      <c r="F58" s="202"/>
      <c r="G58" s="203"/>
      <c r="H58" s="299">
        <f>I59</f>
        <v>252735</v>
      </c>
      <c r="I58" s="300">
        <v>174095</v>
      </c>
      <c r="K58" s="198">
        <f>H58-I58</f>
        <v>78640</v>
      </c>
      <c r="L58" s="198">
        <f>IF(AND(OR(H58=0,I58&lt;&gt;0),OR(I58=0,H58&lt;&gt;0)),IF((H58+I58+K58&lt;&gt;0),IF(AND(OR(H58&gt;0,I58&lt;0),OR(I58&gt;0,H58&lt;0)),ABS(K58/MIN(ABS(I58),ABS(H58))),10),"-"),10)</f>
        <v>0.4517074011315661</v>
      </c>
      <c r="M58" s="198"/>
    </row>
    <row r="59" spans="1:13" x14ac:dyDescent="0.2">
      <c r="A59" s="185">
        <v>9</v>
      </c>
      <c r="B59" s="201" t="s">
        <v>715</v>
      </c>
      <c r="C59" s="202"/>
      <c r="D59" s="202"/>
      <c r="E59" s="202"/>
      <c r="F59" s="202"/>
      <c r="G59" s="203"/>
      <c r="H59" s="299">
        <f>H58+H56</f>
        <v>175783</v>
      </c>
      <c r="I59" s="299">
        <f>I58+I56</f>
        <v>252735</v>
      </c>
      <c r="K59" s="198">
        <f>H59-I59</f>
        <v>-76952</v>
      </c>
      <c r="L59" s="198">
        <f>IF(AND(OR(H59=0,I59&lt;&gt;0),OR(I59=0,H59&lt;&gt;0)),IF((H59+I59+K59&lt;&gt;0),IF(AND(OR(H59&gt;0,I59&lt;0),OR(I59&gt;0,H59&lt;0)),ABS(K59/MIN(ABS(I59),ABS(H59))),10),"-"),10)</f>
        <v>0.43776701956389413</v>
      </c>
      <c r="M59" s="198"/>
    </row>
  </sheetData>
  <sheetProtection algorithmName="SHA-512" hashValue="RFIyH78my6JrR67BaIJ7LZ50+kA4wGyVNIBOVaCfexYGOGr6nGafw7MAnubhDAjKgpjt3gJmYoMnDzL4jOoK3A==" saltValue="QrE9DUCCymTvujldCuHROg==" spinCount="100000" sheet="1"/>
  <mergeCells count="1">
    <mergeCell ref="B1:C1"/>
  </mergeCells>
  <dataValidations count="15">
    <dataValidation type="textLength" allowBlank="1" showInputMessage="1" showErrorMessage="1" errorTitle="Maximum 255 text characters" error="Only text up to 255 characters is allowed here." promptTitle="Maximum 255 text characters" prompt=" " sqref="N22">
      <formula1>0</formula1>
      <formula2>255</formula2>
    </dataValidation>
    <dataValidation type="whole" operator="greaterThan" allowBlank="1" showInputMessage="1" showErrorMessage="1" errorTitle="Whole numbers only allowed" error="All monies should be independently rounded to the nearest £1,000." promptTitle="If a value is entered here..." prompt="Please complete the text box to the right (cell N22)." sqref="H22:I22">
      <formula1>-999999999</formula1>
    </dataValidation>
    <dataValidation type="whole" operator="greaterThan" allowBlank="1" showInputMessage="1" showErrorMessage="1" errorTitle="Whole numbers only allowed" error="All monies should be independently rounded to the nearest £1,000." sqref="H10:I12">
      <formula1>-99999999</formula1>
    </dataValidation>
    <dataValidation type="whole" operator="greaterThan" allowBlank="1" showInputMessage="1" showErrorMessage="1" errorTitle="Whole numbers only allowed" error="All monies should be independently rounded to the nearest £1,000." sqref="I14:I19">
      <formula1>-99999999</formula1>
    </dataValidation>
    <dataValidation type="whole" operator="greaterThan" allowBlank="1" showInputMessage="1" showErrorMessage="1" errorTitle="Whole numbers only allowed" error="All monies should be independently rounded to the nearest £1,000." sqref="H16:H17">
      <formula1>-99999999</formula1>
    </dataValidation>
    <dataValidation type="whole" operator="greaterThan" allowBlank="1" showInputMessage="1" showErrorMessage="1" errorTitle="Whole numbers only allowed" error="All monies should be independently rounded to the nearest £1,000." sqref="H19">
      <formula1>-99999999</formula1>
    </dataValidation>
    <dataValidation type="whole" operator="greaterThan" allowBlank="1" showInputMessage="1" showErrorMessage="1" errorTitle="Whole numbers only allowed" error="All monies should be independently rounded to the nearest £1,000." sqref="I58">
      <formula1>-99999999</formula1>
    </dataValidation>
    <dataValidation type="whole" operator="greaterThan" allowBlank="1" showInputMessage="1" showErrorMessage="1" errorTitle="Whole numbers only allowed" error="All monies should be independently rounded to the nearest £1,000." sqref="H34:I43">
      <formula1>-99999999</formula1>
    </dataValidation>
    <dataValidation type="whole" operator="greaterThan" allowBlank="1" showInputMessage="1" showErrorMessage="1" errorTitle="Whole numbers only allowed" error="All monies should be independently rounded to the nearest £1,000." sqref="H47:I48">
      <formula1>-99999999</formula1>
    </dataValidation>
    <dataValidation type="whole" operator="greaterThan" allowBlank="1" showInputMessage="1" showErrorMessage="1" errorTitle="Whole numbers only allowed" error="All monies should be independently rounded to the nearest £1,000." sqref="H50:I53">
      <formula1>-99999999</formula1>
    </dataValidation>
    <dataValidation type="whole" operator="greaterThan" allowBlank="1" showInputMessage="1" showErrorMessage="1" errorTitle="Whole numbers only allowed" error="All monies should be independently rounded to the nearest £1,000." sqref="I25:I29">
      <formula1>-99999999</formula1>
    </dataValidation>
    <dataValidation type="whole" operator="greaterThan" allowBlank="1" showInputMessage="1" showErrorMessage="1" errorTitle="Whole numbers only allowed" error="All monies should be independently rounded to the nearest £1,000." sqref="H28:H29">
      <formula1>-99999999</formula1>
    </dataValidation>
    <dataValidation type="whole" operator="greaterThan" allowBlank="1" showInputMessage="1" showErrorMessage="1" errorTitle="Whole numbers only allowed" error="All monies should be independently rounded to the nearest £1,000." sqref="H26">
      <formula1>-99999999</formula1>
    </dataValidation>
    <dataValidation type="whole" operator="lessThanOrEqual" allowBlank="1" showInputMessage="1" showErrorMessage="1" errorTitle="Whole numbers only allowed" error="All monies should be independently rounded to the nearest £1,000." promptTitle="If a value is entered here..." prompt="it must be a negative value" sqref="H25">
      <formula1>0</formula1>
    </dataValidation>
    <dataValidation type="whole" operator="lessThanOrEqual" allowBlank="1" showInputMessage="1" showErrorMessage="1" errorTitle="Whole numbers only allowed" error="All monies should be independently rounded to the nearest £1,000." promptTitle="If a value is entered here..." prompt="it must be a negative value" sqref="H27">
      <formula1>0</formula1>
    </dataValidation>
  </dataValidations>
  <pageMargins left="0.70866141732283472" right="0.70866141732283472" top="0.74803149606299213" bottom="0.7480314960629921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67"/>
  <sheetViews>
    <sheetView topLeftCell="R37" zoomScale="85" zoomScaleNormal="85" workbookViewId="0">
      <selection activeCell="Q65" sqref="Q65:AC65"/>
    </sheetView>
  </sheetViews>
  <sheetFormatPr defaultColWidth="9.140625" defaultRowHeight="12.75" x14ac:dyDescent="0.2"/>
  <cols>
    <col min="1" max="1" width="10.28515625" style="224" bestFit="1" customWidth="1"/>
    <col min="2" max="2" width="2.140625" style="164" customWidth="1"/>
    <col min="3" max="3" width="53.7109375" style="164" customWidth="1"/>
    <col min="4" max="7" width="3.140625" style="164" hidden="1" customWidth="1"/>
    <col min="8" max="15" width="14.42578125" style="164" customWidth="1"/>
    <col min="16" max="18" width="16.7109375" style="164" customWidth="1"/>
    <col min="19" max="20" width="19.42578125" style="164" customWidth="1"/>
    <col min="21" max="30" width="16.7109375" style="164" customWidth="1"/>
    <col min="31" max="31" width="9.140625" style="164" customWidth="1"/>
    <col min="32" max="16384" width="9.140625" style="164"/>
  </cols>
  <sheetData>
    <row r="1" spans="1:30" customFormat="1" ht="44.25" customHeight="1" x14ac:dyDescent="0.25">
      <c r="A1" s="165" t="s">
        <v>716</v>
      </c>
      <c r="B1" s="546" t="s">
        <v>717</v>
      </c>
      <c r="C1" s="546"/>
      <c r="D1" s="301"/>
      <c r="E1" s="301"/>
      <c r="F1" s="301"/>
      <c r="G1" s="301"/>
      <c r="H1" s="541" t="s">
        <v>718</v>
      </c>
      <c r="I1" s="541"/>
      <c r="J1" s="541"/>
      <c r="K1" s="541"/>
      <c r="L1" s="541"/>
      <c r="M1" s="541"/>
      <c r="N1" s="541"/>
      <c r="O1" s="541"/>
      <c r="P1" s="541"/>
      <c r="Q1" s="302">
        <v>2</v>
      </c>
      <c r="R1" s="302">
        <v>3</v>
      </c>
      <c r="S1" s="302">
        <v>4</v>
      </c>
      <c r="T1" s="302">
        <v>5</v>
      </c>
      <c r="U1" s="302">
        <v>6</v>
      </c>
      <c r="V1" s="302">
        <v>7</v>
      </c>
      <c r="W1" s="302">
        <v>8</v>
      </c>
      <c r="X1" s="302">
        <v>9</v>
      </c>
      <c r="Y1" s="302">
        <v>10</v>
      </c>
      <c r="Z1" s="302">
        <v>11</v>
      </c>
      <c r="AA1" s="302">
        <v>12</v>
      </c>
      <c r="AB1" s="302">
        <v>13</v>
      </c>
      <c r="AC1" s="302">
        <v>14</v>
      </c>
      <c r="AD1" s="302">
        <v>15</v>
      </c>
    </row>
    <row r="2" spans="1:30" customFormat="1" ht="15.75" customHeight="1" x14ac:dyDescent="0.25">
      <c r="A2" s="303"/>
      <c r="B2" s="301"/>
      <c r="C2" s="301"/>
      <c r="D2" s="301"/>
      <c r="E2" s="301"/>
      <c r="F2" s="301"/>
      <c r="G2" s="304"/>
      <c r="H2" s="305" t="s">
        <v>475</v>
      </c>
      <c r="I2" s="305" t="s">
        <v>477</v>
      </c>
      <c r="J2" s="305" t="s">
        <v>479</v>
      </c>
      <c r="K2" s="305" t="s">
        <v>481</v>
      </c>
      <c r="L2" s="305" t="s">
        <v>483</v>
      </c>
      <c r="M2" s="305" t="s">
        <v>485</v>
      </c>
      <c r="N2" s="305" t="s">
        <v>487</v>
      </c>
      <c r="O2" s="305" t="s">
        <v>489</v>
      </c>
      <c r="P2" s="305" t="s">
        <v>578</v>
      </c>
      <c r="Q2" s="306"/>
      <c r="R2" s="306"/>
      <c r="S2" s="306"/>
      <c r="T2" s="306"/>
      <c r="U2" s="306"/>
      <c r="V2" s="306"/>
      <c r="W2" s="306"/>
      <c r="X2" s="306"/>
      <c r="Y2" s="306"/>
      <c r="Z2" s="306"/>
      <c r="AA2" s="306"/>
      <c r="AB2" s="306"/>
      <c r="AC2" s="306"/>
      <c r="AD2" s="306"/>
    </row>
    <row r="3" spans="1:30" customFormat="1" ht="117" customHeight="1" x14ac:dyDescent="0.25">
      <c r="A3" s="303"/>
      <c r="B3" s="301"/>
      <c r="C3" s="301"/>
      <c r="D3" s="301"/>
      <c r="E3" s="301"/>
      <c r="F3" s="301"/>
      <c r="G3" s="304"/>
      <c r="H3" s="307" t="s">
        <v>719</v>
      </c>
      <c r="I3" s="307" t="s">
        <v>720</v>
      </c>
      <c r="J3" s="307" t="s">
        <v>721</v>
      </c>
      <c r="K3" s="307" t="s">
        <v>722</v>
      </c>
      <c r="L3" s="307" t="s">
        <v>723</v>
      </c>
      <c r="M3" s="307" t="s">
        <v>724</v>
      </c>
      <c r="N3" s="307" t="s">
        <v>725</v>
      </c>
      <c r="O3" s="307" t="s">
        <v>417</v>
      </c>
      <c r="P3" s="308" t="s">
        <v>726</v>
      </c>
      <c r="Q3" s="306" t="s">
        <v>727</v>
      </c>
      <c r="R3" s="306" t="s">
        <v>728</v>
      </c>
      <c r="S3" s="306" t="s">
        <v>729</v>
      </c>
      <c r="T3" s="306" t="s">
        <v>730</v>
      </c>
      <c r="U3" s="306" t="s">
        <v>731</v>
      </c>
      <c r="V3" s="306" t="s">
        <v>732</v>
      </c>
      <c r="W3" s="306" t="s">
        <v>733</v>
      </c>
      <c r="X3" s="306" t="s">
        <v>734</v>
      </c>
      <c r="Y3" s="306" t="s">
        <v>735</v>
      </c>
      <c r="Z3" s="306" t="s">
        <v>736</v>
      </c>
      <c r="AA3" s="306" t="s">
        <v>737</v>
      </c>
      <c r="AB3" s="306" t="s">
        <v>738</v>
      </c>
      <c r="AC3" s="306" t="s">
        <v>739</v>
      </c>
      <c r="AD3" s="306" t="s">
        <v>536</v>
      </c>
    </row>
    <row r="4" spans="1:30" s="309" customFormat="1" ht="15.75" customHeight="1" x14ac:dyDescent="0.25">
      <c r="A4" s="303"/>
      <c r="B4" s="257"/>
      <c r="C4" s="257"/>
      <c r="D4" s="257"/>
      <c r="E4" s="257"/>
      <c r="F4" s="257"/>
      <c r="G4" s="258"/>
      <c r="H4" s="292" t="s">
        <v>469</v>
      </c>
      <c r="I4" s="292" t="s">
        <v>469</v>
      </c>
      <c r="J4" s="292" t="s">
        <v>469</v>
      </c>
      <c r="K4" s="292" t="s">
        <v>469</v>
      </c>
      <c r="L4" s="292" t="s">
        <v>469</v>
      </c>
      <c r="M4" s="292" t="s">
        <v>469</v>
      </c>
      <c r="N4" s="292" t="s">
        <v>469</v>
      </c>
      <c r="O4" s="292" t="s">
        <v>469</v>
      </c>
      <c r="P4" s="292" t="s">
        <v>469</v>
      </c>
      <c r="Q4" s="292" t="s">
        <v>469</v>
      </c>
      <c r="R4" s="292" t="s">
        <v>469</v>
      </c>
      <c r="S4" s="292" t="s">
        <v>469</v>
      </c>
      <c r="T4" s="292" t="s">
        <v>469</v>
      </c>
      <c r="U4" s="292" t="s">
        <v>469</v>
      </c>
      <c r="V4" s="292" t="s">
        <v>469</v>
      </c>
      <c r="W4" s="292" t="s">
        <v>469</v>
      </c>
      <c r="X4" s="292" t="s">
        <v>469</v>
      </c>
      <c r="Y4" s="292" t="s">
        <v>469</v>
      </c>
      <c r="Z4" s="292" t="s">
        <v>469</v>
      </c>
      <c r="AA4" s="292" t="s">
        <v>469</v>
      </c>
      <c r="AB4" s="292" t="s">
        <v>469</v>
      </c>
      <c r="AC4" s="292" t="s">
        <v>469</v>
      </c>
      <c r="AD4" s="292" t="s">
        <v>469</v>
      </c>
    </row>
    <row r="5" spans="1:30" customFormat="1" ht="12.75" customHeight="1" x14ac:dyDescent="0.25">
      <c r="A5" s="310">
        <v>1</v>
      </c>
      <c r="B5" s="311" t="s">
        <v>740</v>
      </c>
      <c r="C5" s="312"/>
      <c r="D5" s="312"/>
      <c r="E5" s="312"/>
      <c r="F5" s="312"/>
      <c r="G5" s="313"/>
      <c r="H5" s="189"/>
      <c r="I5" s="189"/>
      <c r="J5" s="189"/>
      <c r="K5" s="189"/>
      <c r="L5" s="189"/>
      <c r="M5" s="189"/>
      <c r="N5" s="189"/>
      <c r="O5" s="189"/>
      <c r="P5" s="189"/>
      <c r="Q5" s="189"/>
      <c r="R5" s="189"/>
      <c r="S5" s="189"/>
      <c r="T5" s="189"/>
      <c r="U5" s="189"/>
      <c r="V5" s="189"/>
      <c r="W5" s="189"/>
      <c r="X5" s="189"/>
      <c r="Y5" s="189"/>
      <c r="Z5" s="189"/>
      <c r="AA5" s="189"/>
      <c r="AB5" s="189"/>
      <c r="AC5" s="189"/>
      <c r="AD5" s="189"/>
    </row>
    <row r="6" spans="1:30" customFormat="1" ht="12.75" customHeight="1" x14ac:dyDescent="0.25">
      <c r="A6" s="310" t="s">
        <v>475</v>
      </c>
      <c r="B6" s="314"/>
      <c r="C6" s="315" t="s">
        <v>741</v>
      </c>
      <c r="D6" s="316"/>
      <c r="E6" s="316"/>
      <c r="F6" s="316"/>
      <c r="G6" s="317"/>
      <c r="H6" s="517">
        <v>2258</v>
      </c>
      <c r="I6" s="518">
        <v>32630</v>
      </c>
      <c r="J6" s="518">
        <v>155</v>
      </c>
      <c r="K6" s="518">
        <v>206</v>
      </c>
      <c r="L6" s="518">
        <v>147</v>
      </c>
      <c r="M6" s="518">
        <v>16</v>
      </c>
      <c r="N6" s="518">
        <v>0</v>
      </c>
      <c r="O6" s="518">
        <v>24</v>
      </c>
      <c r="P6" s="29">
        <f t="shared" ref="P6:P50" si="0">SUM(H6:O6)</f>
        <v>35436</v>
      </c>
      <c r="Q6" s="518">
        <v>22792</v>
      </c>
      <c r="R6" s="518">
        <v>478</v>
      </c>
      <c r="S6" s="518">
        <v>11111</v>
      </c>
      <c r="T6" s="518">
        <v>0</v>
      </c>
      <c r="U6" s="518">
        <v>1989</v>
      </c>
      <c r="V6" s="518">
        <v>3404</v>
      </c>
      <c r="W6" s="518">
        <v>5693</v>
      </c>
      <c r="X6" s="518">
        <v>74</v>
      </c>
      <c r="Y6" s="518">
        <v>133</v>
      </c>
      <c r="Z6" s="518">
        <v>975</v>
      </c>
      <c r="AA6" s="518">
        <v>544</v>
      </c>
      <c r="AB6" s="518">
        <v>662</v>
      </c>
      <c r="AC6" s="518">
        <v>1434</v>
      </c>
      <c r="AD6" s="29">
        <f t="shared" ref="AD6:AD50" si="1">SUM(P6:AC6)</f>
        <v>84725</v>
      </c>
    </row>
    <row r="7" spans="1:30" customFormat="1" ht="12.75" customHeight="1" x14ac:dyDescent="0.25">
      <c r="A7" s="310" t="s">
        <v>477</v>
      </c>
      <c r="B7" s="314"/>
      <c r="C7" s="315" t="s">
        <v>742</v>
      </c>
      <c r="D7" s="316"/>
      <c r="E7" s="316"/>
      <c r="F7" s="316"/>
      <c r="G7" s="317"/>
      <c r="H7" s="518">
        <v>0</v>
      </c>
      <c r="I7" s="518">
        <v>0</v>
      </c>
      <c r="J7" s="518">
        <v>0</v>
      </c>
      <c r="K7" s="518">
        <v>0</v>
      </c>
      <c r="L7" s="518">
        <v>0</v>
      </c>
      <c r="M7" s="518">
        <v>0</v>
      </c>
      <c r="N7" s="518">
        <v>0</v>
      </c>
      <c r="O7" s="518">
        <v>0</v>
      </c>
      <c r="P7" s="29">
        <f t="shared" si="0"/>
        <v>0</v>
      </c>
      <c r="Q7" s="518">
        <v>0</v>
      </c>
      <c r="R7" s="518">
        <v>0</v>
      </c>
      <c r="S7" s="518">
        <v>1</v>
      </c>
      <c r="T7" s="518">
        <v>0</v>
      </c>
      <c r="U7" s="518">
        <v>0</v>
      </c>
      <c r="V7" s="518">
        <v>0</v>
      </c>
      <c r="W7" s="518">
        <v>0</v>
      </c>
      <c r="X7" s="518">
        <v>0</v>
      </c>
      <c r="Y7" s="518">
        <v>0</v>
      </c>
      <c r="Z7" s="518">
        <v>0</v>
      </c>
      <c r="AA7" s="518">
        <v>0</v>
      </c>
      <c r="AB7" s="518">
        <v>0</v>
      </c>
      <c r="AC7" s="518">
        <v>0</v>
      </c>
      <c r="AD7" s="29">
        <f t="shared" si="1"/>
        <v>1</v>
      </c>
    </row>
    <row r="8" spans="1:30" customFormat="1" ht="12.75" customHeight="1" x14ac:dyDescent="0.25">
      <c r="A8" s="310" t="s">
        <v>479</v>
      </c>
      <c r="B8" s="314"/>
      <c r="C8" s="315" t="s">
        <v>743</v>
      </c>
      <c r="D8" s="316"/>
      <c r="E8" s="316"/>
      <c r="F8" s="316"/>
      <c r="G8" s="317"/>
      <c r="H8" s="518">
        <v>0</v>
      </c>
      <c r="I8" s="518">
        <v>8</v>
      </c>
      <c r="J8" s="518">
        <v>0</v>
      </c>
      <c r="K8" s="518">
        <v>0</v>
      </c>
      <c r="L8" s="518">
        <v>157</v>
      </c>
      <c r="M8" s="518">
        <v>0</v>
      </c>
      <c r="N8" s="518">
        <v>0</v>
      </c>
      <c r="O8" s="518">
        <v>0</v>
      </c>
      <c r="P8" s="29">
        <f t="shared" si="0"/>
        <v>165</v>
      </c>
      <c r="Q8" s="518">
        <v>17</v>
      </c>
      <c r="R8" s="518">
        <v>0</v>
      </c>
      <c r="S8" s="518">
        <v>109</v>
      </c>
      <c r="T8" s="518">
        <v>0</v>
      </c>
      <c r="U8" s="518">
        <v>0</v>
      </c>
      <c r="V8" s="518">
        <v>84</v>
      </c>
      <c r="W8" s="518">
        <v>0</v>
      </c>
      <c r="X8" s="518">
        <v>0</v>
      </c>
      <c r="Y8" s="518">
        <v>0</v>
      </c>
      <c r="Z8" s="518">
        <v>0</v>
      </c>
      <c r="AA8" s="518">
        <v>0</v>
      </c>
      <c r="AB8" s="518">
        <v>0</v>
      </c>
      <c r="AC8" s="518">
        <v>4</v>
      </c>
      <c r="AD8" s="29">
        <f t="shared" si="1"/>
        <v>379</v>
      </c>
    </row>
    <row r="9" spans="1:30" customFormat="1" ht="12.75" customHeight="1" x14ac:dyDescent="0.25">
      <c r="A9" s="310" t="s">
        <v>481</v>
      </c>
      <c r="B9" s="314"/>
      <c r="C9" s="315" t="s">
        <v>744</v>
      </c>
      <c r="D9" s="316"/>
      <c r="E9" s="316"/>
      <c r="F9" s="316"/>
      <c r="G9" s="317"/>
      <c r="H9" s="518">
        <v>0</v>
      </c>
      <c r="I9" s="518">
        <v>1077</v>
      </c>
      <c r="J9" s="518">
        <v>0</v>
      </c>
      <c r="K9" s="518">
        <v>11</v>
      </c>
      <c r="L9" s="518">
        <v>221</v>
      </c>
      <c r="M9" s="518">
        <v>1</v>
      </c>
      <c r="N9" s="518">
        <v>0</v>
      </c>
      <c r="O9" s="518">
        <v>74</v>
      </c>
      <c r="P9" s="29">
        <f t="shared" si="0"/>
        <v>1384</v>
      </c>
      <c r="Q9" s="518">
        <v>1088</v>
      </c>
      <c r="R9" s="518">
        <v>0</v>
      </c>
      <c r="S9" s="518">
        <v>149</v>
      </c>
      <c r="T9" s="518">
        <v>0</v>
      </c>
      <c r="U9" s="518">
        <v>0</v>
      </c>
      <c r="V9" s="518">
        <v>265</v>
      </c>
      <c r="W9" s="518">
        <v>135</v>
      </c>
      <c r="X9" s="518">
        <v>0</v>
      </c>
      <c r="Y9" s="518">
        <v>0</v>
      </c>
      <c r="Z9" s="518">
        <v>2</v>
      </c>
      <c r="AA9" s="518">
        <v>31</v>
      </c>
      <c r="AB9" s="518">
        <v>0</v>
      </c>
      <c r="AC9" s="518">
        <v>76</v>
      </c>
      <c r="AD9" s="29">
        <f t="shared" si="1"/>
        <v>3130</v>
      </c>
    </row>
    <row r="10" spans="1:30" customFormat="1" ht="12.75" customHeight="1" x14ac:dyDescent="0.25">
      <c r="A10" s="310" t="s">
        <v>483</v>
      </c>
      <c r="B10" s="314"/>
      <c r="C10" s="315" t="s">
        <v>745</v>
      </c>
      <c r="D10" s="316"/>
      <c r="E10" s="316"/>
      <c r="F10" s="316"/>
      <c r="G10" s="317"/>
      <c r="H10" s="518">
        <v>0</v>
      </c>
      <c r="I10" s="518">
        <v>0</v>
      </c>
      <c r="J10" s="518">
        <v>0</v>
      </c>
      <c r="K10" s="518">
        <v>0</v>
      </c>
      <c r="L10" s="518">
        <v>0</v>
      </c>
      <c r="M10" s="518">
        <v>0</v>
      </c>
      <c r="N10" s="518">
        <v>0</v>
      </c>
      <c r="O10" s="518">
        <v>0</v>
      </c>
      <c r="P10" s="29">
        <f t="shared" si="0"/>
        <v>0</v>
      </c>
      <c r="Q10" s="518">
        <v>0</v>
      </c>
      <c r="R10" s="518">
        <v>0</v>
      </c>
      <c r="S10" s="518">
        <v>0</v>
      </c>
      <c r="T10" s="518">
        <v>0</v>
      </c>
      <c r="U10" s="518">
        <v>0</v>
      </c>
      <c r="V10" s="518">
        <v>0</v>
      </c>
      <c r="W10" s="518">
        <v>0</v>
      </c>
      <c r="X10" s="518">
        <v>0</v>
      </c>
      <c r="Y10" s="518">
        <v>0</v>
      </c>
      <c r="Z10" s="518">
        <v>0</v>
      </c>
      <c r="AA10" s="518">
        <v>0</v>
      </c>
      <c r="AB10" s="518">
        <v>0</v>
      </c>
      <c r="AC10" s="518">
        <v>0</v>
      </c>
      <c r="AD10" s="29">
        <f t="shared" si="1"/>
        <v>0</v>
      </c>
    </row>
    <row r="11" spans="1:30" customFormat="1" ht="12.75" customHeight="1" x14ac:dyDescent="0.25">
      <c r="A11" s="310" t="s">
        <v>485</v>
      </c>
      <c r="B11" s="314"/>
      <c r="C11" s="315" t="s">
        <v>746</v>
      </c>
      <c r="D11" s="316"/>
      <c r="E11" s="316"/>
      <c r="F11" s="316"/>
      <c r="G11" s="317"/>
      <c r="H11" s="518">
        <v>0</v>
      </c>
      <c r="I11" s="518">
        <v>0</v>
      </c>
      <c r="J11" s="518">
        <v>0</v>
      </c>
      <c r="K11" s="518">
        <v>0</v>
      </c>
      <c r="L11" s="518">
        <v>0</v>
      </c>
      <c r="M11" s="518">
        <v>0</v>
      </c>
      <c r="N11" s="518">
        <v>0</v>
      </c>
      <c r="O11" s="518">
        <v>0</v>
      </c>
      <c r="P11" s="29">
        <f t="shared" si="0"/>
        <v>0</v>
      </c>
      <c r="Q11" s="518">
        <v>0</v>
      </c>
      <c r="R11" s="518">
        <v>0</v>
      </c>
      <c r="S11" s="518">
        <v>0</v>
      </c>
      <c r="T11" s="518">
        <v>0</v>
      </c>
      <c r="U11" s="518">
        <v>0</v>
      </c>
      <c r="V11" s="518">
        <v>0</v>
      </c>
      <c r="W11" s="518">
        <v>0</v>
      </c>
      <c r="X11" s="518">
        <v>0</v>
      </c>
      <c r="Y11" s="518">
        <v>0</v>
      </c>
      <c r="Z11" s="518">
        <v>0</v>
      </c>
      <c r="AA11" s="518">
        <v>0</v>
      </c>
      <c r="AB11" s="518">
        <v>0</v>
      </c>
      <c r="AC11" s="518">
        <v>0</v>
      </c>
      <c r="AD11" s="29">
        <f t="shared" si="1"/>
        <v>0</v>
      </c>
    </row>
    <row r="12" spans="1:30" customFormat="1" ht="12.75" customHeight="1" x14ac:dyDescent="0.25">
      <c r="A12" s="310" t="s">
        <v>487</v>
      </c>
      <c r="B12" s="314"/>
      <c r="C12" s="315" t="s">
        <v>747</v>
      </c>
      <c r="D12" s="316"/>
      <c r="E12" s="316"/>
      <c r="F12" s="316"/>
      <c r="G12" s="317"/>
      <c r="H12" s="518">
        <v>0</v>
      </c>
      <c r="I12" s="518">
        <v>0</v>
      </c>
      <c r="J12" s="518">
        <v>0</v>
      </c>
      <c r="K12" s="518">
        <v>0</v>
      </c>
      <c r="L12" s="518">
        <v>0</v>
      </c>
      <c r="M12" s="518">
        <v>0</v>
      </c>
      <c r="N12" s="518">
        <v>0</v>
      </c>
      <c r="O12" s="518">
        <v>0</v>
      </c>
      <c r="P12" s="29">
        <f t="shared" si="0"/>
        <v>0</v>
      </c>
      <c r="Q12" s="518">
        <v>0</v>
      </c>
      <c r="R12" s="518">
        <v>0</v>
      </c>
      <c r="S12" s="518">
        <v>0</v>
      </c>
      <c r="T12" s="518">
        <v>0</v>
      </c>
      <c r="U12" s="518">
        <v>0</v>
      </c>
      <c r="V12" s="518">
        <v>0</v>
      </c>
      <c r="W12" s="518">
        <v>0</v>
      </c>
      <c r="X12" s="518">
        <v>0</v>
      </c>
      <c r="Y12" s="518">
        <v>0</v>
      </c>
      <c r="Z12" s="518">
        <v>0</v>
      </c>
      <c r="AA12" s="518">
        <v>0</v>
      </c>
      <c r="AB12" s="518">
        <v>0</v>
      </c>
      <c r="AC12" s="518">
        <v>0</v>
      </c>
      <c r="AD12" s="29">
        <f t="shared" si="1"/>
        <v>0</v>
      </c>
    </row>
    <row r="13" spans="1:30" customFormat="1" ht="12.75" customHeight="1" x14ac:dyDescent="0.25">
      <c r="A13" s="310" t="s">
        <v>489</v>
      </c>
      <c r="B13" s="314"/>
      <c r="C13" s="315" t="s">
        <v>748</v>
      </c>
      <c r="D13" s="316"/>
      <c r="E13" s="316"/>
      <c r="F13" s="316"/>
      <c r="G13" s="317"/>
      <c r="H13" s="518">
        <v>0</v>
      </c>
      <c r="I13" s="518">
        <v>0</v>
      </c>
      <c r="J13" s="518">
        <v>0</v>
      </c>
      <c r="K13" s="518">
        <v>0</v>
      </c>
      <c r="L13" s="518">
        <v>0</v>
      </c>
      <c r="M13" s="518">
        <v>0</v>
      </c>
      <c r="N13" s="518">
        <v>0</v>
      </c>
      <c r="O13" s="518">
        <v>0</v>
      </c>
      <c r="P13" s="29">
        <f t="shared" si="0"/>
        <v>0</v>
      </c>
      <c r="Q13" s="518">
        <v>0</v>
      </c>
      <c r="R13" s="518">
        <v>0</v>
      </c>
      <c r="S13" s="518">
        <v>0</v>
      </c>
      <c r="T13" s="518">
        <v>0</v>
      </c>
      <c r="U13" s="518">
        <v>0</v>
      </c>
      <c r="V13" s="518">
        <v>0</v>
      </c>
      <c r="W13" s="518">
        <v>0</v>
      </c>
      <c r="X13" s="518">
        <v>0</v>
      </c>
      <c r="Y13" s="518">
        <v>0</v>
      </c>
      <c r="Z13" s="518">
        <v>0</v>
      </c>
      <c r="AA13" s="518">
        <v>0</v>
      </c>
      <c r="AB13" s="518">
        <v>0</v>
      </c>
      <c r="AC13" s="518">
        <v>0</v>
      </c>
      <c r="AD13" s="29">
        <f t="shared" si="1"/>
        <v>0</v>
      </c>
    </row>
    <row r="14" spans="1:30" customFormat="1" ht="12.75" customHeight="1" x14ac:dyDescent="0.25">
      <c r="A14" s="310" t="s">
        <v>578</v>
      </c>
      <c r="B14" s="314"/>
      <c r="C14" s="315" t="s">
        <v>749</v>
      </c>
      <c r="D14" s="316"/>
      <c r="E14" s="316"/>
      <c r="F14" s="316"/>
      <c r="G14" s="317"/>
      <c r="H14" s="518">
        <v>19409</v>
      </c>
      <c r="I14" s="518">
        <v>1118</v>
      </c>
      <c r="J14" s="518">
        <v>20</v>
      </c>
      <c r="K14" s="518">
        <v>192</v>
      </c>
      <c r="L14" s="518">
        <v>0</v>
      </c>
      <c r="M14" s="518">
        <v>0</v>
      </c>
      <c r="N14" s="518">
        <v>0</v>
      </c>
      <c r="O14" s="518">
        <v>0</v>
      </c>
      <c r="P14" s="29">
        <f t="shared" si="0"/>
        <v>20739</v>
      </c>
      <c r="Q14" s="518">
        <v>2282</v>
      </c>
      <c r="R14" s="518">
        <v>0</v>
      </c>
      <c r="S14" s="518">
        <v>3545</v>
      </c>
      <c r="T14" s="518">
        <v>0</v>
      </c>
      <c r="U14" s="518">
        <v>472</v>
      </c>
      <c r="V14" s="518">
        <v>938</v>
      </c>
      <c r="W14" s="518">
        <v>474</v>
      </c>
      <c r="X14" s="518">
        <v>0</v>
      </c>
      <c r="Y14" s="518">
        <v>0</v>
      </c>
      <c r="Z14" s="518">
        <v>107</v>
      </c>
      <c r="AA14" s="518">
        <v>454</v>
      </c>
      <c r="AB14" s="518">
        <v>945</v>
      </c>
      <c r="AC14" s="518">
        <v>122</v>
      </c>
      <c r="AD14" s="29">
        <f t="shared" si="1"/>
        <v>30078</v>
      </c>
    </row>
    <row r="15" spans="1:30" customFormat="1" ht="12.75" customHeight="1" x14ac:dyDescent="0.25">
      <c r="A15" s="310" t="s">
        <v>580</v>
      </c>
      <c r="B15" s="314"/>
      <c r="C15" s="315" t="s">
        <v>750</v>
      </c>
      <c r="D15" s="316"/>
      <c r="E15" s="316"/>
      <c r="F15" s="316"/>
      <c r="G15" s="317"/>
      <c r="H15" s="518">
        <v>0</v>
      </c>
      <c r="I15" s="518">
        <v>0</v>
      </c>
      <c r="J15" s="518">
        <v>0</v>
      </c>
      <c r="K15" s="518">
        <v>0</v>
      </c>
      <c r="L15" s="518">
        <v>0</v>
      </c>
      <c r="M15" s="518">
        <v>0</v>
      </c>
      <c r="N15" s="518">
        <v>0</v>
      </c>
      <c r="O15" s="518">
        <v>0</v>
      </c>
      <c r="P15" s="29">
        <f t="shared" si="0"/>
        <v>0</v>
      </c>
      <c r="Q15" s="518">
        <v>0</v>
      </c>
      <c r="R15" s="518">
        <v>0</v>
      </c>
      <c r="S15" s="518">
        <v>0</v>
      </c>
      <c r="T15" s="518">
        <v>0</v>
      </c>
      <c r="U15" s="518">
        <v>0</v>
      </c>
      <c r="V15" s="518">
        <v>0</v>
      </c>
      <c r="W15" s="518">
        <v>0</v>
      </c>
      <c r="X15" s="518">
        <v>0</v>
      </c>
      <c r="Y15" s="518">
        <v>0</v>
      </c>
      <c r="Z15" s="518">
        <v>0</v>
      </c>
      <c r="AA15" s="518">
        <v>0</v>
      </c>
      <c r="AB15" s="518">
        <v>0</v>
      </c>
      <c r="AC15" s="518">
        <v>0</v>
      </c>
      <c r="AD15" s="29">
        <f t="shared" si="1"/>
        <v>0</v>
      </c>
    </row>
    <row r="16" spans="1:30" customFormat="1" ht="12.75" customHeight="1" x14ac:dyDescent="0.25">
      <c r="A16" s="310" t="s">
        <v>751</v>
      </c>
      <c r="B16" s="314"/>
      <c r="C16" s="315" t="s">
        <v>752</v>
      </c>
      <c r="D16" s="316"/>
      <c r="E16" s="316"/>
      <c r="F16" s="316"/>
      <c r="G16" s="317"/>
      <c r="H16" s="518">
        <v>53</v>
      </c>
      <c r="I16" s="518">
        <v>0</v>
      </c>
      <c r="J16" s="518">
        <v>4288</v>
      </c>
      <c r="K16" s="518">
        <v>267</v>
      </c>
      <c r="L16" s="518">
        <v>0</v>
      </c>
      <c r="M16" s="518">
        <v>6</v>
      </c>
      <c r="N16" s="518">
        <v>36</v>
      </c>
      <c r="O16" s="518">
        <v>22</v>
      </c>
      <c r="P16" s="29">
        <f t="shared" si="0"/>
        <v>4672</v>
      </c>
      <c r="Q16" s="518">
        <v>198</v>
      </c>
      <c r="R16" s="518">
        <v>10</v>
      </c>
      <c r="S16" s="518">
        <v>1678</v>
      </c>
      <c r="T16" s="518">
        <v>0</v>
      </c>
      <c r="U16" s="518">
        <v>2980</v>
      </c>
      <c r="V16" s="518">
        <v>699</v>
      </c>
      <c r="W16" s="518">
        <v>1154</v>
      </c>
      <c r="X16" s="518">
        <v>0</v>
      </c>
      <c r="Y16" s="518">
        <v>0</v>
      </c>
      <c r="Z16" s="518">
        <v>77</v>
      </c>
      <c r="AA16" s="518">
        <v>0</v>
      </c>
      <c r="AB16" s="518">
        <v>43</v>
      </c>
      <c r="AC16" s="518">
        <v>47</v>
      </c>
      <c r="AD16" s="29">
        <f t="shared" si="1"/>
        <v>11558</v>
      </c>
    </row>
    <row r="17" spans="1:30" customFormat="1" ht="12.75" customHeight="1" x14ac:dyDescent="0.25">
      <c r="A17" s="310" t="s">
        <v>753</v>
      </c>
      <c r="B17" s="314"/>
      <c r="C17" s="315" t="s">
        <v>754</v>
      </c>
      <c r="D17" s="316"/>
      <c r="E17" s="316"/>
      <c r="F17" s="316"/>
      <c r="G17" s="317"/>
      <c r="H17" s="518">
        <v>8905</v>
      </c>
      <c r="I17" s="518">
        <v>6296</v>
      </c>
      <c r="J17" s="518">
        <v>1275</v>
      </c>
      <c r="K17" s="518">
        <v>628</v>
      </c>
      <c r="L17" s="518">
        <v>0</v>
      </c>
      <c r="M17" s="518">
        <v>0</v>
      </c>
      <c r="N17" s="518">
        <v>7</v>
      </c>
      <c r="O17" s="518">
        <v>542</v>
      </c>
      <c r="P17" s="29">
        <f t="shared" si="0"/>
        <v>17653</v>
      </c>
      <c r="Q17" s="518">
        <v>18185</v>
      </c>
      <c r="R17" s="518">
        <v>75</v>
      </c>
      <c r="S17" s="518">
        <v>282</v>
      </c>
      <c r="T17" s="518">
        <v>0</v>
      </c>
      <c r="U17" s="518">
        <v>1078</v>
      </c>
      <c r="V17" s="518">
        <v>982</v>
      </c>
      <c r="W17" s="518">
        <v>4011</v>
      </c>
      <c r="X17" s="518">
        <v>52</v>
      </c>
      <c r="Y17" s="518">
        <v>20</v>
      </c>
      <c r="Z17" s="518">
        <v>846</v>
      </c>
      <c r="AA17" s="518">
        <v>726</v>
      </c>
      <c r="AB17" s="518">
        <v>534</v>
      </c>
      <c r="AC17" s="518">
        <v>607</v>
      </c>
      <c r="AD17" s="29">
        <f t="shared" si="1"/>
        <v>45051</v>
      </c>
    </row>
    <row r="18" spans="1:30" customFormat="1" ht="12.75" customHeight="1" x14ac:dyDescent="0.25">
      <c r="A18" s="310" t="s">
        <v>755</v>
      </c>
      <c r="B18" s="314"/>
      <c r="C18" s="315" t="s">
        <v>756</v>
      </c>
      <c r="D18" s="316"/>
      <c r="E18" s="316"/>
      <c r="F18" s="316"/>
      <c r="G18" s="317"/>
      <c r="H18" s="518">
        <v>378</v>
      </c>
      <c r="I18" s="518">
        <v>177</v>
      </c>
      <c r="J18" s="518">
        <v>115</v>
      </c>
      <c r="K18" s="518">
        <v>3127</v>
      </c>
      <c r="L18" s="518">
        <v>0</v>
      </c>
      <c r="M18" s="518">
        <v>0</v>
      </c>
      <c r="N18" s="518">
        <v>39</v>
      </c>
      <c r="O18" s="518">
        <v>42</v>
      </c>
      <c r="P18" s="29">
        <f t="shared" si="0"/>
        <v>3878</v>
      </c>
      <c r="Q18" s="518">
        <v>823</v>
      </c>
      <c r="R18" s="518">
        <v>0</v>
      </c>
      <c r="S18" s="518">
        <v>1347</v>
      </c>
      <c r="T18" s="518">
        <v>0</v>
      </c>
      <c r="U18" s="518">
        <v>758</v>
      </c>
      <c r="V18" s="518">
        <v>521</v>
      </c>
      <c r="W18" s="518">
        <v>1879</v>
      </c>
      <c r="X18" s="518">
        <v>0</v>
      </c>
      <c r="Y18" s="518">
        <v>8</v>
      </c>
      <c r="Z18" s="518">
        <v>105</v>
      </c>
      <c r="AA18" s="518">
        <v>0</v>
      </c>
      <c r="AB18" s="518">
        <v>25</v>
      </c>
      <c r="AC18" s="518">
        <v>78</v>
      </c>
      <c r="AD18" s="29">
        <f t="shared" si="1"/>
        <v>9422</v>
      </c>
    </row>
    <row r="19" spans="1:30" customFormat="1" ht="12.75" customHeight="1" x14ac:dyDescent="0.25">
      <c r="A19" s="310" t="s">
        <v>757</v>
      </c>
      <c r="B19" s="314"/>
      <c r="C19" s="315" t="s">
        <v>758</v>
      </c>
      <c r="D19" s="316"/>
      <c r="E19" s="316"/>
      <c r="F19" s="316"/>
      <c r="G19" s="317"/>
      <c r="H19" s="518">
        <v>312</v>
      </c>
      <c r="I19" s="518">
        <v>0</v>
      </c>
      <c r="J19" s="518">
        <v>0</v>
      </c>
      <c r="K19" s="518">
        <v>3174</v>
      </c>
      <c r="L19" s="518">
        <v>0</v>
      </c>
      <c r="M19" s="518">
        <v>0</v>
      </c>
      <c r="N19" s="518">
        <v>6924</v>
      </c>
      <c r="O19" s="518">
        <v>-2</v>
      </c>
      <c r="P19" s="29">
        <f t="shared" si="0"/>
        <v>10408</v>
      </c>
      <c r="Q19" s="518">
        <v>430</v>
      </c>
      <c r="R19" s="518">
        <v>0</v>
      </c>
      <c r="S19" s="518">
        <v>120</v>
      </c>
      <c r="T19" s="518">
        <v>0</v>
      </c>
      <c r="U19" s="518">
        <v>125</v>
      </c>
      <c r="V19" s="518">
        <v>39</v>
      </c>
      <c r="W19" s="518">
        <v>4674</v>
      </c>
      <c r="X19" s="518">
        <v>0</v>
      </c>
      <c r="Y19" s="518">
        <v>0</v>
      </c>
      <c r="Z19" s="518">
        <v>120</v>
      </c>
      <c r="AA19" s="518">
        <v>0</v>
      </c>
      <c r="AB19" s="518">
        <v>103</v>
      </c>
      <c r="AC19" s="518">
        <v>91</v>
      </c>
      <c r="AD19" s="29">
        <f t="shared" si="1"/>
        <v>16110</v>
      </c>
    </row>
    <row r="20" spans="1:30" customFormat="1" ht="12.75" customHeight="1" x14ac:dyDescent="0.25">
      <c r="A20" s="310" t="s">
        <v>759</v>
      </c>
      <c r="B20" s="314"/>
      <c r="C20" s="315" t="s">
        <v>760</v>
      </c>
      <c r="D20" s="316"/>
      <c r="E20" s="316"/>
      <c r="F20" s="316"/>
      <c r="G20" s="317"/>
      <c r="H20" s="518">
        <v>0</v>
      </c>
      <c r="I20" s="518">
        <v>0</v>
      </c>
      <c r="J20" s="518">
        <v>0</v>
      </c>
      <c r="K20" s="518">
        <v>0</v>
      </c>
      <c r="L20" s="518">
        <v>0</v>
      </c>
      <c r="M20" s="518">
        <v>0</v>
      </c>
      <c r="N20" s="518">
        <v>0</v>
      </c>
      <c r="O20" s="518">
        <v>0</v>
      </c>
      <c r="P20" s="29">
        <f t="shared" si="0"/>
        <v>0</v>
      </c>
      <c r="Q20" s="518">
        <v>0</v>
      </c>
      <c r="R20" s="518">
        <v>0</v>
      </c>
      <c r="S20" s="518">
        <v>0</v>
      </c>
      <c r="T20" s="518">
        <v>0</v>
      </c>
      <c r="U20" s="518">
        <v>0</v>
      </c>
      <c r="V20" s="518">
        <v>0</v>
      </c>
      <c r="W20" s="518">
        <v>0</v>
      </c>
      <c r="X20" s="518">
        <v>0</v>
      </c>
      <c r="Y20" s="518">
        <v>0</v>
      </c>
      <c r="Z20" s="518">
        <v>0</v>
      </c>
      <c r="AA20" s="518">
        <v>0</v>
      </c>
      <c r="AB20" s="518">
        <v>0</v>
      </c>
      <c r="AC20" s="518">
        <v>0</v>
      </c>
      <c r="AD20" s="29">
        <f t="shared" si="1"/>
        <v>0</v>
      </c>
    </row>
    <row r="21" spans="1:30" customFormat="1" ht="12.75" customHeight="1" x14ac:dyDescent="0.25">
      <c r="A21" s="310" t="s">
        <v>761</v>
      </c>
      <c r="B21" s="314"/>
      <c r="C21" s="315" t="s">
        <v>762</v>
      </c>
      <c r="D21" s="316"/>
      <c r="E21" s="316"/>
      <c r="F21" s="316"/>
      <c r="G21" s="317"/>
      <c r="H21" s="518">
        <v>4</v>
      </c>
      <c r="I21" s="518">
        <v>0</v>
      </c>
      <c r="J21" s="518">
        <v>0</v>
      </c>
      <c r="K21" s="518">
        <v>2094</v>
      </c>
      <c r="L21" s="518">
        <v>0</v>
      </c>
      <c r="M21" s="518">
        <v>0</v>
      </c>
      <c r="N21" s="518">
        <v>2</v>
      </c>
      <c r="O21" s="518">
        <v>0</v>
      </c>
      <c r="P21" s="29">
        <f t="shared" si="0"/>
        <v>2100</v>
      </c>
      <c r="Q21" s="518">
        <v>51</v>
      </c>
      <c r="R21" s="518">
        <v>0</v>
      </c>
      <c r="S21" s="518">
        <v>0</v>
      </c>
      <c r="T21" s="518">
        <v>0</v>
      </c>
      <c r="U21" s="518">
        <v>77</v>
      </c>
      <c r="V21" s="518">
        <v>76</v>
      </c>
      <c r="W21" s="518">
        <v>165</v>
      </c>
      <c r="X21" s="518">
        <v>0</v>
      </c>
      <c r="Y21" s="518">
        <v>0</v>
      </c>
      <c r="Z21" s="518">
        <v>62</v>
      </c>
      <c r="AA21" s="518">
        <v>-4</v>
      </c>
      <c r="AB21" s="518">
        <v>6</v>
      </c>
      <c r="AC21" s="518">
        <v>39</v>
      </c>
      <c r="AD21" s="29">
        <f t="shared" si="1"/>
        <v>2572</v>
      </c>
    </row>
    <row r="22" spans="1:30" customFormat="1" ht="12.75" customHeight="1" x14ac:dyDescent="0.25">
      <c r="A22" s="310" t="s">
        <v>763</v>
      </c>
      <c r="B22" s="314"/>
      <c r="C22" s="315" t="s">
        <v>764</v>
      </c>
      <c r="D22" s="316"/>
      <c r="E22" s="316"/>
      <c r="F22" s="316"/>
      <c r="G22" s="317"/>
      <c r="H22" s="518">
        <v>0</v>
      </c>
      <c r="I22" s="518">
        <v>0</v>
      </c>
      <c r="J22" s="518">
        <v>0</v>
      </c>
      <c r="K22" s="518">
        <v>0</v>
      </c>
      <c r="L22" s="518">
        <v>0</v>
      </c>
      <c r="M22" s="518">
        <v>0</v>
      </c>
      <c r="N22" s="518">
        <v>0</v>
      </c>
      <c r="O22" s="518">
        <v>0</v>
      </c>
      <c r="P22" s="29">
        <f t="shared" si="0"/>
        <v>0</v>
      </c>
      <c r="Q22" s="518">
        <v>0</v>
      </c>
      <c r="R22" s="518">
        <v>0</v>
      </c>
      <c r="S22" s="518">
        <v>0</v>
      </c>
      <c r="T22" s="518">
        <v>0</v>
      </c>
      <c r="U22" s="518">
        <v>0</v>
      </c>
      <c r="V22" s="518">
        <v>0</v>
      </c>
      <c r="W22" s="518">
        <v>0</v>
      </c>
      <c r="X22" s="518">
        <v>0</v>
      </c>
      <c r="Y22" s="518">
        <v>0</v>
      </c>
      <c r="Z22" s="518">
        <v>0</v>
      </c>
      <c r="AA22" s="518">
        <v>0</v>
      </c>
      <c r="AB22" s="518">
        <v>0</v>
      </c>
      <c r="AC22" s="518">
        <v>0</v>
      </c>
      <c r="AD22" s="29">
        <f t="shared" si="1"/>
        <v>0</v>
      </c>
    </row>
    <row r="23" spans="1:30" customFormat="1" ht="12.75" customHeight="1" x14ac:dyDescent="0.25">
      <c r="A23" s="310" t="s">
        <v>765</v>
      </c>
      <c r="B23" s="314"/>
      <c r="C23" s="315" t="s">
        <v>766</v>
      </c>
      <c r="D23" s="316"/>
      <c r="E23" s="316"/>
      <c r="F23" s="316"/>
      <c r="G23" s="317"/>
      <c r="H23" s="518">
        <v>91</v>
      </c>
      <c r="I23" s="518">
        <v>60</v>
      </c>
      <c r="J23" s="518">
        <v>0</v>
      </c>
      <c r="K23" s="518">
        <v>523</v>
      </c>
      <c r="L23" s="518">
        <v>0</v>
      </c>
      <c r="M23" s="518">
        <v>0</v>
      </c>
      <c r="N23" s="518">
        <v>0</v>
      </c>
      <c r="O23" s="518">
        <v>0</v>
      </c>
      <c r="P23" s="29">
        <f t="shared" si="0"/>
        <v>674</v>
      </c>
      <c r="Q23" s="518">
        <v>104</v>
      </c>
      <c r="R23" s="518">
        <v>18</v>
      </c>
      <c r="S23" s="518">
        <v>34</v>
      </c>
      <c r="T23" s="518">
        <v>0</v>
      </c>
      <c r="U23" s="518">
        <v>111</v>
      </c>
      <c r="V23" s="518">
        <v>480</v>
      </c>
      <c r="W23" s="518">
        <v>410</v>
      </c>
      <c r="X23" s="518">
        <v>0</v>
      </c>
      <c r="Y23" s="518">
        <v>0</v>
      </c>
      <c r="Z23" s="518">
        <v>72</v>
      </c>
      <c r="AA23" s="518">
        <v>5</v>
      </c>
      <c r="AB23" s="518">
        <v>0</v>
      </c>
      <c r="AC23" s="518">
        <v>20</v>
      </c>
      <c r="AD23" s="29">
        <f t="shared" si="1"/>
        <v>1928</v>
      </c>
    </row>
    <row r="24" spans="1:30" customFormat="1" ht="12.75" customHeight="1" x14ac:dyDescent="0.25">
      <c r="A24" s="310" t="s">
        <v>767</v>
      </c>
      <c r="B24" s="314"/>
      <c r="C24" s="315" t="s">
        <v>768</v>
      </c>
      <c r="D24" s="316"/>
      <c r="E24" s="316"/>
      <c r="F24" s="316"/>
      <c r="G24" s="317"/>
      <c r="H24" s="518">
        <v>0</v>
      </c>
      <c r="I24" s="518">
        <v>5</v>
      </c>
      <c r="J24" s="518">
        <v>0</v>
      </c>
      <c r="K24" s="518">
        <v>2130</v>
      </c>
      <c r="L24" s="518">
        <v>0</v>
      </c>
      <c r="M24" s="518">
        <v>0</v>
      </c>
      <c r="N24" s="518">
        <v>6</v>
      </c>
      <c r="O24" s="518">
        <v>0</v>
      </c>
      <c r="P24" s="29">
        <f t="shared" si="0"/>
        <v>2141</v>
      </c>
      <c r="Q24" s="518">
        <v>44</v>
      </c>
      <c r="R24" s="518">
        <v>0</v>
      </c>
      <c r="S24" s="518">
        <v>169</v>
      </c>
      <c r="T24" s="518">
        <v>0</v>
      </c>
      <c r="U24" s="518">
        <v>198</v>
      </c>
      <c r="V24" s="518">
        <v>750</v>
      </c>
      <c r="W24" s="518">
        <v>949</v>
      </c>
      <c r="X24" s="518">
        <v>0</v>
      </c>
      <c r="Y24" s="518">
        <v>0</v>
      </c>
      <c r="Z24" s="518">
        <v>87</v>
      </c>
      <c r="AA24" s="518">
        <v>0</v>
      </c>
      <c r="AB24" s="518">
        <v>4</v>
      </c>
      <c r="AC24" s="518">
        <v>77</v>
      </c>
      <c r="AD24" s="29">
        <f t="shared" si="1"/>
        <v>4419</v>
      </c>
    </row>
    <row r="25" spans="1:30" customFormat="1" ht="12.75" customHeight="1" x14ac:dyDescent="0.25">
      <c r="A25" s="310" t="s">
        <v>769</v>
      </c>
      <c r="B25" s="314"/>
      <c r="C25" s="315" t="s">
        <v>770</v>
      </c>
      <c r="D25" s="316"/>
      <c r="E25" s="316"/>
      <c r="F25" s="316"/>
      <c r="G25" s="317"/>
      <c r="H25" s="518">
        <v>0</v>
      </c>
      <c r="I25" s="518">
        <v>0</v>
      </c>
      <c r="J25" s="518">
        <v>0</v>
      </c>
      <c r="K25" s="518">
        <v>2414</v>
      </c>
      <c r="L25" s="518">
        <v>0</v>
      </c>
      <c r="M25" s="518">
        <v>0</v>
      </c>
      <c r="N25" s="518">
        <v>2</v>
      </c>
      <c r="O25" s="518">
        <v>0</v>
      </c>
      <c r="P25" s="29">
        <f t="shared" si="0"/>
        <v>2416</v>
      </c>
      <c r="Q25" s="518">
        <v>118</v>
      </c>
      <c r="R25" s="518">
        <v>0</v>
      </c>
      <c r="S25" s="518">
        <v>66</v>
      </c>
      <c r="T25" s="518">
        <v>0</v>
      </c>
      <c r="U25" s="518">
        <v>144</v>
      </c>
      <c r="V25" s="518">
        <v>597</v>
      </c>
      <c r="W25" s="518">
        <v>660</v>
      </c>
      <c r="X25" s="518">
        <v>0</v>
      </c>
      <c r="Y25" s="518">
        <v>12</v>
      </c>
      <c r="Z25" s="518">
        <v>55</v>
      </c>
      <c r="AA25" s="518">
        <v>0</v>
      </c>
      <c r="AB25" s="518">
        <v>0</v>
      </c>
      <c r="AC25" s="518">
        <v>21</v>
      </c>
      <c r="AD25" s="29">
        <f t="shared" si="1"/>
        <v>4089</v>
      </c>
    </row>
    <row r="26" spans="1:30" customFormat="1" ht="12.75" customHeight="1" x14ac:dyDescent="0.25">
      <c r="A26" s="310" t="s">
        <v>771</v>
      </c>
      <c r="B26" s="314"/>
      <c r="C26" s="315" t="s">
        <v>772</v>
      </c>
      <c r="D26" s="316"/>
      <c r="E26" s="316"/>
      <c r="F26" s="316"/>
      <c r="G26" s="317"/>
      <c r="H26" s="518">
        <v>86</v>
      </c>
      <c r="I26" s="518">
        <v>4</v>
      </c>
      <c r="J26" s="518">
        <v>0</v>
      </c>
      <c r="K26" s="518">
        <v>6601</v>
      </c>
      <c r="L26" s="518">
        <v>17</v>
      </c>
      <c r="M26" s="518">
        <v>62</v>
      </c>
      <c r="N26" s="518">
        <v>0</v>
      </c>
      <c r="O26" s="518">
        <v>85</v>
      </c>
      <c r="P26" s="29">
        <f t="shared" si="0"/>
        <v>6855</v>
      </c>
      <c r="Q26" s="518">
        <v>285</v>
      </c>
      <c r="R26" s="518">
        <v>0</v>
      </c>
      <c r="S26" s="518">
        <v>0</v>
      </c>
      <c r="T26" s="518">
        <v>0</v>
      </c>
      <c r="U26" s="518">
        <v>283</v>
      </c>
      <c r="V26" s="518">
        <v>508</v>
      </c>
      <c r="W26" s="518">
        <v>4107</v>
      </c>
      <c r="X26" s="518">
        <v>0</v>
      </c>
      <c r="Y26" s="518">
        <v>0</v>
      </c>
      <c r="Z26" s="518">
        <v>0</v>
      </c>
      <c r="AA26" s="518">
        <v>62</v>
      </c>
      <c r="AB26" s="518">
        <v>253</v>
      </c>
      <c r="AC26" s="518">
        <v>266</v>
      </c>
      <c r="AD26" s="29">
        <f t="shared" si="1"/>
        <v>12619</v>
      </c>
    </row>
    <row r="27" spans="1:30" customFormat="1" ht="12.75" customHeight="1" x14ac:dyDescent="0.25">
      <c r="A27" s="310" t="s">
        <v>773</v>
      </c>
      <c r="B27" s="314"/>
      <c r="C27" s="315" t="s">
        <v>774</v>
      </c>
      <c r="D27" s="316"/>
      <c r="E27" s="316"/>
      <c r="F27" s="316"/>
      <c r="G27" s="317"/>
      <c r="H27" s="518">
        <v>0</v>
      </c>
      <c r="I27" s="518">
        <v>0</v>
      </c>
      <c r="J27" s="518">
        <v>124</v>
      </c>
      <c r="K27" s="518">
        <v>537</v>
      </c>
      <c r="L27" s="518">
        <v>0</v>
      </c>
      <c r="M27" s="518">
        <v>0</v>
      </c>
      <c r="N27" s="518">
        <v>45</v>
      </c>
      <c r="O27" s="518">
        <v>6</v>
      </c>
      <c r="P27" s="29">
        <f t="shared" si="0"/>
        <v>712</v>
      </c>
      <c r="Q27" s="518">
        <v>124</v>
      </c>
      <c r="R27" s="518">
        <v>0</v>
      </c>
      <c r="S27" s="518">
        <v>43</v>
      </c>
      <c r="T27" s="518">
        <v>0</v>
      </c>
      <c r="U27" s="518">
        <v>4</v>
      </c>
      <c r="V27" s="518">
        <v>29</v>
      </c>
      <c r="W27" s="518">
        <v>635</v>
      </c>
      <c r="X27" s="518">
        <v>0</v>
      </c>
      <c r="Y27" s="518">
        <v>0</v>
      </c>
      <c r="Z27" s="518">
        <v>0</v>
      </c>
      <c r="AA27" s="518">
        <v>0</v>
      </c>
      <c r="AB27" s="518">
        <v>4</v>
      </c>
      <c r="AC27" s="518">
        <v>130</v>
      </c>
      <c r="AD27" s="29">
        <f t="shared" si="1"/>
        <v>1681</v>
      </c>
    </row>
    <row r="28" spans="1:30" customFormat="1" ht="12.75" customHeight="1" x14ac:dyDescent="0.25">
      <c r="A28" s="310" t="s">
        <v>775</v>
      </c>
      <c r="B28" s="314"/>
      <c r="C28" s="315" t="s">
        <v>776</v>
      </c>
      <c r="D28" s="316"/>
      <c r="E28" s="316"/>
      <c r="F28" s="316"/>
      <c r="G28" s="317"/>
      <c r="H28" s="518">
        <v>0</v>
      </c>
      <c r="I28" s="518">
        <v>0</v>
      </c>
      <c r="J28" s="518">
        <v>0</v>
      </c>
      <c r="K28" s="518">
        <v>462</v>
      </c>
      <c r="L28" s="518">
        <v>0</v>
      </c>
      <c r="M28" s="518">
        <v>0</v>
      </c>
      <c r="N28" s="518">
        <v>0</v>
      </c>
      <c r="O28" s="518">
        <v>1</v>
      </c>
      <c r="P28" s="29">
        <f t="shared" si="0"/>
        <v>463</v>
      </c>
      <c r="Q28" s="518">
        <v>43</v>
      </c>
      <c r="R28" s="518">
        <v>0</v>
      </c>
      <c r="S28" s="518">
        <v>227</v>
      </c>
      <c r="T28" s="518">
        <v>0</v>
      </c>
      <c r="U28" s="518">
        <v>22</v>
      </c>
      <c r="V28" s="518">
        <v>1</v>
      </c>
      <c r="W28" s="518">
        <v>0</v>
      </c>
      <c r="X28" s="518">
        <v>0</v>
      </c>
      <c r="Y28" s="518">
        <v>0</v>
      </c>
      <c r="Z28" s="518">
        <v>0</v>
      </c>
      <c r="AA28" s="518">
        <v>0</v>
      </c>
      <c r="AB28" s="518">
        <v>0</v>
      </c>
      <c r="AC28" s="518">
        <v>0</v>
      </c>
      <c r="AD28" s="29">
        <f t="shared" si="1"/>
        <v>756</v>
      </c>
    </row>
    <row r="29" spans="1:30" customFormat="1" ht="12.75" customHeight="1" x14ac:dyDescent="0.25">
      <c r="A29" s="310" t="s">
        <v>777</v>
      </c>
      <c r="B29" s="314"/>
      <c r="C29" s="315" t="s">
        <v>778</v>
      </c>
      <c r="D29" s="316"/>
      <c r="E29" s="316"/>
      <c r="F29" s="316"/>
      <c r="G29" s="317"/>
      <c r="H29" s="518">
        <v>27</v>
      </c>
      <c r="I29" s="518">
        <v>0</v>
      </c>
      <c r="J29" s="518">
        <v>1148</v>
      </c>
      <c r="K29" s="518">
        <v>281</v>
      </c>
      <c r="L29" s="518">
        <v>1515</v>
      </c>
      <c r="M29" s="518">
        <v>33</v>
      </c>
      <c r="N29" s="518">
        <v>0</v>
      </c>
      <c r="O29" s="518">
        <v>0</v>
      </c>
      <c r="P29" s="29">
        <f t="shared" si="0"/>
        <v>3004</v>
      </c>
      <c r="Q29" s="518">
        <v>17</v>
      </c>
      <c r="R29" s="518">
        <v>0</v>
      </c>
      <c r="S29" s="518">
        <v>155</v>
      </c>
      <c r="T29" s="518">
        <v>0</v>
      </c>
      <c r="U29" s="518">
        <v>30</v>
      </c>
      <c r="V29" s="518">
        <v>118</v>
      </c>
      <c r="W29" s="518">
        <v>1075</v>
      </c>
      <c r="X29" s="518">
        <v>0</v>
      </c>
      <c r="Y29" s="518">
        <v>0</v>
      </c>
      <c r="Z29" s="518">
        <v>74</v>
      </c>
      <c r="AA29" s="518">
        <v>0</v>
      </c>
      <c r="AB29" s="518">
        <v>0</v>
      </c>
      <c r="AC29" s="518">
        <v>67</v>
      </c>
      <c r="AD29" s="29">
        <f t="shared" si="1"/>
        <v>4540</v>
      </c>
    </row>
    <row r="30" spans="1:30" customFormat="1" ht="12.75" customHeight="1" x14ac:dyDescent="0.25">
      <c r="A30" s="310" t="s">
        <v>779</v>
      </c>
      <c r="B30" s="314"/>
      <c r="C30" s="315" t="s">
        <v>780</v>
      </c>
      <c r="D30" s="316"/>
      <c r="E30" s="316"/>
      <c r="F30" s="316"/>
      <c r="G30" s="317"/>
      <c r="H30" s="518">
        <v>0</v>
      </c>
      <c r="I30" s="518">
        <v>0</v>
      </c>
      <c r="J30" s="518">
        <v>0</v>
      </c>
      <c r="K30" s="518">
        <v>0</v>
      </c>
      <c r="L30" s="518">
        <v>194</v>
      </c>
      <c r="M30" s="518">
        <v>0</v>
      </c>
      <c r="N30" s="518">
        <v>0</v>
      </c>
      <c r="O30" s="518">
        <v>38</v>
      </c>
      <c r="P30" s="29">
        <f t="shared" si="0"/>
        <v>232</v>
      </c>
      <c r="Q30" s="518">
        <v>59</v>
      </c>
      <c r="R30" s="518">
        <v>0</v>
      </c>
      <c r="S30" s="518">
        <v>17</v>
      </c>
      <c r="T30" s="518">
        <v>0</v>
      </c>
      <c r="U30" s="518">
        <v>0</v>
      </c>
      <c r="V30" s="518">
        <v>21</v>
      </c>
      <c r="W30" s="518">
        <v>266</v>
      </c>
      <c r="X30" s="518">
        <v>0</v>
      </c>
      <c r="Y30" s="518">
        <v>0</v>
      </c>
      <c r="Z30" s="518">
        <v>0</v>
      </c>
      <c r="AA30" s="518">
        <v>0</v>
      </c>
      <c r="AB30" s="518">
        <v>0</v>
      </c>
      <c r="AC30" s="518">
        <v>0</v>
      </c>
      <c r="AD30" s="29">
        <f t="shared" si="1"/>
        <v>595</v>
      </c>
    </row>
    <row r="31" spans="1:30" customFormat="1" ht="12.75" customHeight="1" x14ac:dyDescent="0.25">
      <c r="A31" s="310" t="s">
        <v>781</v>
      </c>
      <c r="B31" s="314"/>
      <c r="C31" s="315" t="s">
        <v>782</v>
      </c>
      <c r="D31" s="316"/>
      <c r="E31" s="316"/>
      <c r="F31" s="316"/>
      <c r="G31" s="317"/>
      <c r="H31" s="518">
        <v>0</v>
      </c>
      <c r="I31" s="518">
        <v>0</v>
      </c>
      <c r="J31" s="518">
        <v>0</v>
      </c>
      <c r="K31" s="518">
        <v>0</v>
      </c>
      <c r="L31" s="518">
        <v>0</v>
      </c>
      <c r="M31" s="518">
        <v>96</v>
      </c>
      <c r="N31" s="518">
        <v>0</v>
      </c>
      <c r="O31" s="518">
        <v>4</v>
      </c>
      <c r="P31" s="29">
        <f t="shared" si="0"/>
        <v>100</v>
      </c>
      <c r="Q31" s="518">
        <v>81</v>
      </c>
      <c r="R31" s="518">
        <v>0</v>
      </c>
      <c r="S31" s="518">
        <v>1</v>
      </c>
      <c r="T31" s="518">
        <v>0</v>
      </c>
      <c r="U31" s="518">
        <v>0</v>
      </c>
      <c r="V31" s="518">
        <v>0</v>
      </c>
      <c r="W31" s="518">
        <v>0</v>
      </c>
      <c r="X31" s="518">
        <v>0</v>
      </c>
      <c r="Y31" s="518">
        <v>0</v>
      </c>
      <c r="Z31" s="518">
        <v>0</v>
      </c>
      <c r="AA31" s="518">
        <v>4</v>
      </c>
      <c r="AB31" s="518">
        <v>0</v>
      </c>
      <c r="AC31" s="518">
        <v>0</v>
      </c>
      <c r="AD31" s="29">
        <f t="shared" si="1"/>
        <v>186</v>
      </c>
    </row>
    <row r="32" spans="1:30" customFormat="1" ht="12.75" customHeight="1" x14ac:dyDescent="0.25">
      <c r="A32" s="310" t="s">
        <v>783</v>
      </c>
      <c r="B32" s="314"/>
      <c r="C32" s="315" t="s">
        <v>784</v>
      </c>
      <c r="D32" s="316"/>
      <c r="E32" s="316"/>
      <c r="F32" s="316"/>
      <c r="G32" s="317"/>
      <c r="H32" s="518">
        <v>0</v>
      </c>
      <c r="I32" s="518">
        <v>0</v>
      </c>
      <c r="J32" s="518">
        <v>0</v>
      </c>
      <c r="K32" s="518">
        <v>8</v>
      </c>
      <c r="L32" s="518">
        <v>288</v>
      </c>
      <c r="M32" s="518">
        <v>0</v>
      </c>
      <c r="N32" s="518">
        <v>0</v>
      </c>
      <c r="O32" s="518">
        <v>2</v>
      </c>
      <c r="P32" s="29">
        <f t="shared" si="0"/>
        <v>298</v>
      </c>
      <c r="Q32" s="518">
        <v>117</v>
      </c>
      <c r="R32" s="518">
        <v>0</v>
      </c>
      <c r="S32" s="518">
        <v>0</v>
      </c>
      <c r="T32" s="518">
        <v>0</v>
      </c>
      <c r="U32" s="518">
        <v>0</v>
      </c>
      <c r="V32" s="518">
        <v>22</v>
      </c>
      <c r="W32" s="518">
        <v>256</v>
      </c>
      <c r="X32" s="518">
        <v>0</v>
      </c>
      <c r="Y32" s="518">
        <v>0</v>
      </c>
      <c r="Z32" s="518">
        <v>0</v>
      </c>
      <c r="AA32" s="518">
        <v>0</v>
      </c>
      <c r="AB32" s="518">
        <v>0</v>
      </c>
      <c r="AC32" s="518">
        <v>0</v>
      </c>
      <c r="AD32" s="29">
        <f t="shared" si="1"/>
        <v>693</v>
      </c>
    </row>
    <row r="33" spans="1:30" customFormat="1" ht="12.75" customHeight="1" x14ac:dyDescent="0.25">
      <c r="A33" s="310" t="s">
        <v>785</v>
      </c>
      <c r="B33" s="314"/>
      <c r="C33" s="315" t="s">
        <v>786</v>
      </c>
      <c r="D33" s="316"/>
      <c r="E33" s="316"/>
      <c r="F33" s="316"/>
      <c r="G33" s="317"/>
      <c r="H33" s="518">
        <v>0</v>
      </c>
      <c r="I33" s="518">
        <v>0</v>
      </c>
      <c r="J33" s="518">
        <v>0</v>
      </c>
      <c r="K33" s="518">
        <v>0</v>
      </c>
      <c r="L33" s="518">
        <v>294</v>
      </c>
      <c r="M33" s="518">
        <v>36</v>
      </c>
      <c r="N33" s="518">
        <v>0</v>
      </c>
      <c r="O33" s="518">
        <v>2</v>
      </c>
      <c r="P33" s="29">
        <f t="shared" si="0"/>
        <v>332</v>
      </c>
      <c r="Q33" s="518">
        <v>55</v>
      </c>
      <c r="R33" s="518">
        <v>0</v>
      </c>
      <c r="S33" s="518">
        <v>18</v>
      </c>
      <c r="T33" s="518">
        <v>0</v>
      </c>
      <c r="U33" s="518">
        <v>0</v>
      </c>
      <c r="V33" s="518">
        <v>527</v>
      </c>
      <c r="W33" s="518">
        <v>208</v>
      </c>
      <c r="X33" s="518">
        <v>0</v>
      </c>
      <c r="Y33" s="518">
        <v>0</v>
      </c>
      <c r="Z33" s="518">
        <v>1</v>
      </c>
      <c r="AA33" s="518">
        <v>0</v>
      </c>
      <c r="AB33" s="518">
        <v>0</v>
      </c>
      <c r="AC33" s="518">
        <v>0</v>
      </c>
      <c r="AD33" s="29">
        <f t="shared" si="1"/>
        <v>1141</v>
      </c>
    </row>
    <row r="34" spans="1:30" customFormat="1" ht="12.75" customHeight="1" x14ac:dyDescent="0.25">
      <c r="A34" s="310" t="s">
        <v>787</v>
      </c>
      <c r="B34" s="314"/>
      <c r="C34" s="315" t="s">
        <v>788</v>
      </c>
      <c r="D34" s="316"/>
      <c r="E34" s="316"/>
      <c r="F34" s="316"/>
      <c r="G34" s="317"/>
      <c r="H34" s="518">
        <v>0</v>
      </c>
      <c r="I34" s="518">
        <v>0</v>
      </c>
      <c r="J34" s="518">
        <v>0</v>
      </c>
      <c r="K34" s="518">
        <v>0</v>
      </c>
      <c r="L34" s="518">
        <v>847</v>
      </c>
      <c r="M34" s="518">
        <v>0</v>
      </c>
      <c r="N34" s="518">
        <v>0</v>
      </c>
      <c r="O34" s="518">
        <v>0</v>
      </c>
      <c r="P34" s="29">
        <f t="shared" si="0"/>
        <v>847</v>
      </c>
      <c r="Q34" s="518">
        <v>0</v>
      </c>
      <c r="R34" s="518">
        <v>0</v>
      </c>
      <c r="S34" s="518">
        <v>0</v>
      </c>
      <c r="T34" s="518">
        <v>0</v>
      </c>
      <c r="U34" s="518">
        <v>0</v>
      </c>
      <c r="V34" s="518">
        <v>3</v>
      </c>
      <c r="W34" s="518">
        <v>728</v>
      </c>
      <c r="X34" s="518">
        <v>0</v>
      </c>
      <c r="Y34" s="518">
        <v>0</v>
      </c>
      <c r="Z34" s="518">
        <v>0</v>
      </c>
      <c r="AA34" s="518">
        <v>0</v>
      </c>
      <c r="AB34" s="518">
        <v>0</v>
      </c>
      <c r="AC34" s="518">
        <v>0</v>
      </c>
      <c r="AD34" s="29">
        <f t="shared" si="1"/>
        <v>1578</v>
      </c>
    </row>
    <row r="35" spans="1:30" customFormat="1" ht="12.75" customHeight="1" x14ac:dyDescent="0.25">
      <c r="A35" s="310" t="s">
        <v>789</v>
      </c>
      <c r="B35" s="314"/>
      <c r="C35" s="315" t="s">
        <v>790</v>
      </c>
      <c r="D35" s="316"/>
      <c r="E35" s="316"/>
      <c r="F35" s="316"/>
      <c r="G35" s="317"/>
      <c r="H35" s="518">
        <v>0</v>
      </c>
      <c r="I35" s="518">
        <v>0</v>
      </c>
      <c r="J35" s="518">
        <v>82</v>
      </c>
      <c r="K35" s="518">
        <v>0</v>
      </c>
      <c r="L35" s="518">
        <v>778</v>
      </c>
      <c r="M35" s="518">
        <v>18</v>
      </c>
      <c r="N35" s="518">
        <v>0</v>
      </c>
      <c r="O35" s="518">
        <v>31</v>
      </c>
      <c r="P35" s="29">
        <f t="shared" si="0"/>
        <v>909</v>
      </c>
      <c r="Q35" s="518">
        <v>282</v>
      </c>
      <c r="R35" s="518">
        <v>0</v>
      </c>
      <c r="S35" s="518">
        <v>1221</v>
      </c>
      <c r="T35" s="518">
        <v>0</v>
      </c>
      <c r="U35" s="518">
        <v>0</v>
      </c>
      <c r="V35" s="518">
        <v>178</v>
      </c>
      <c r="W35" s="518">
        <v>158</v>
      </c>
      <c r="X35" s="518">
        <v>0</v>
      </c>
      <c r="Y35" s="518">
        <v>0</v>
      </c>
      <c r="Z35" s="518">
        <v>0</v>
      </c>
      <c r="AA35" s="518">
        <v>0</v>
      </c>
      <c r="AB35" s="518">
        <v>0</v>
      </c>
      <c r="AC35" s="518">
        <v>0</v>
      </c>
      <c r="AD35" s="29">
        <f t="shared" si="1"/>
        <v>2748</v>
      </c>
    </row>
    <row r="36" spans="1:30" customFormat="1" ht="12.75" customHeight="1" x14ac:dyDescent="0.25">
      <c r="A36" s="310" t="s">
        <v>791</v>
      </c>
      <c r="B36" s="314"/>
      <c r="C36" s="315" t="s">
        <v>792</v>
      </c>
      <c r="D36" s="316"/>
      <c r="E36" s="316"/>
      <c r="F36" s="316"/>
      <c r="G36" s="317"/>
      <c r="H36" s="518">
        <v>0</v>
      </c>
      <c r="I36" s="518">
        <v>0</v>
      </c>
      <c r="J36" s="518">
        <v>0</v>
      </c>
      <c r="K36" s="518">
        <v>0</v>
      </c>
      <c r="L36" s="518">
        <v>74</v>
      </c>
      <c r="M36" s="518">
        <v>0</v>
      </c>
      <c r="N36" s="518">
        <v>0</v>
      </c>
      <c r="O36" s="518">
        <v>3</v>
      </c>
      <c r="P36" s="29">
        <f t="shared" si="0"/>
        <v>77</v>
      </c>
      <c r="Q36" s="518">
        <v>109</v>
      </c>
      <c r="R36" s="518">
        <v>0</v>
      </c>
      <c r="S36" s="518">
        <v>7</v>
      </c>
      <c r="T36" s="518">
        <v>0</v>
      </c>
      <c r="U36" s="518">
        <v>0</v>
      </c>
      <c r="V36" s="518">
        <v>71</v>
      </c>
      <c r="W36" s="518">
        <v>24</v>
      </c>
      <c r="X36" s="518">
        <v>0</v>
      </c>
      <c r="Y36" s="518">
        <v>0</v>
      </c>
      <c r="Z36" s="518">
        <v>0</v>
      </c>
      <c r="AA36" s="518">
        <v>0</v>
      </c>
      <c r="AB36" s="518">
        <v>0</v>
      </c>
      <c r="AC36" s="518">
        <v>0</v>
      </c>
      <c r="AD36" s="29">
        <f t="shared" si="1"/>
        <v>288</v>
      </c>
    </row>
    <row r="37" spans="1:30" customFormat="1" ht="12.75" customHeight="1" x14ac:dyDescent="0.25">
      <c r="A37" s="310" t="s">
        <v>793</v>
      </c>
      <c r="B37" s="314"/>
      <c r="C37" s="315" t="s">
        <v>794</v>
      </c>
      <c r="D37" s="316"/>
      <c r="E37" s="316"/>
      <c r="F37" s="316"/>
      <c r="G37" s="317"/>
      <c r="H37" s="518">
        <v>209</v>
      </c>
      <c r="I37" s="518">
        <v>0</v>
      </c>
      <c r="J37" s="518">
        <v>46</v>
      </c>
      <c r="K37" s="518">
        <v>197</v>
      </c>
      <c r="L37" s="518">
        <v>1650</v>
      </c>
      <c r="M37" s="518">
        <v>0</v>
      </c>
      <c r="N37" s="518">
        <v>0</v>
      </c>
      <c r="O37" s="518">
        <v>2</v>
      </c>
      <c r="P37" s="29">
        <f t="shared" si="0"/>
        <v>2104</v>
      </c>
      <c r="Q37" s="518">
        <v>508</v>
      </c>
      <c r="R37" s="518">
        <v>0</v>
      </c>
      <c r="S37" s="518">
        <v>119</v>
      </c>
      <c r="T37" s="518">
        <v>0</v>
      </c>
      <c r="U37" s="518">
        <v>102</v>
      </c>
      <c r="V37" s="518">
        <v>714</v>
      </c>
      <c r="W37" s="518">
        <v>550</v>
      </c>
      <c r="X37" s="518">
        <v>0</v>
      </c>
      <c r="Y37" s="518">
        <v>0</v>
      </c>
      <c r="Z37" s="518">
        <v>0</v>
      </c>
      <c r="AA37" s="518">
        <v>0</v>
      </c>
      <c r="AB37" s="518">
        <v>0</v>
      </c>
      <c r="AC37" s="518">
        <v>39</v>
      </c>
      <c r="AD37" s="29">
        <f t="shared" si="1"/>
        <v>4136</v>
      </c>
    </row>
    <row r="38" spans="1:30" customFormat="1" ht="12.75" customHeight="1" x14ac:dyDescent="0.25">
      <c r="A38" s="310" t="s">
        <v>795</v>
      </c>
      <c r="B38" s="314"/>
      <c r="C38" s="315" t="s">
        <v>796</v>
      </c>
      <c r="D38" s="316"/>
      <c r="E38" s="316"/>
      <c r="F38" s="316"/>
      <c r="G38" s="317"/>
      <c r="H38" s="518">
        <v>0</v>
      </c>
      <c r="I38" s="518">
        <v>0</v>
      </c>
      <c r="J38" s="518">
        <v>0</v>
      </c>
      <c r="K38" s="518">
        <v>66</v>
      </c>
      <c r="L38" s="518">
        <v>161</v>
      </c>
      <c r="M38" s="518">
        <v>7</v>
      </c>
      <c r="N38" s="518">
        <v>0</v>
      </c>
      <c r="O38" s="518">
        <v>4</v>
      </c>
      <c r="P38" s="29">
        <f t="shared" si="0"/>
        <v>238</v>
      </c>
      <c r="Q38" s="518">
        <v>1</v>
      </c>
      <c r="R38" s="518">
        <v>0</v>
      </c>
      <c r="S38" s="518">
        <v>148</v>
      </c>
      <c r="T38" s="518">
        <v>0</v>
      </c>
      <c r="U38" s="518">
        <v>31</v>
      </c>
      <c r="V38" s="518">
        <v>30</v>
      </c>
      <c r="W38" s="518">
        <v>100</v>
      </c>
      <c r="X38" s="518">
        <v>0</v>
      </c>
      <c r="Y38" s="518">
        <v>0</v>
      </c>
      <c r="Z38" s="518">
        <v>0</v>
      </c>
      <c r="AA38" s="518">
        <v>23</v>
      </c>
      <c r="AB38" s="518">
        <v>0</v>
      </c>
      <c r="AC38" s="518">
        <v>0</v>
      </c>
      <c r="AD38" s="29">
        <f t="shared" si="1"/>
        <v>571</v>
      </c>
    </row>
    <row r="39" spans="1:30" customFormat="1" ht="12.75" customHeight="1" x14ac:dyDescent="0.25">
      <c r="A39" s="310" t="s">
        <v>797</v>
      </c>
      <c r="B39" s="314"/>
      <c r="C39" s="315" t="s">
        <v>798</v>
      </c>
      <c r="D39" s="316"/>
      <c r="E39" s="316"/>
      <c r="F39" s="316"/>
      <c r="G39" s="317"/>
      <c r="H39" s="518">
        <v>0</v>
      </c>
      <c r="I39" s="518">
        <v>0</v>
      </c>
      <c r="J39" s="518">
        <v>0</v>
      </c>
      <c r="K39" s="518">
        <v>0</v>
      </c>
      <c r="L39" s="518">
        <v>0</v>
      </c>
      <c r="M39" s="518">
        <v>0</v>
      </c>
      <c r="N39" s="518">
        <v>0</v>
      </c>
      <c r="O39" s="518">
        <v>0</v>
      </c>
      <c r="P39" s="29">
        <f t="shared" si="0"/>
        <v>0</v>
      </c>
      <c r="Q39" s="518">
        <v>0</v>
      </c>
      <c r="R39" s="518">
        <v>0</v>
      </c>
      <c r="S39" s="518">
        <v>0</v>
      </c>
      <c r="T39" s="518">
        <v>0</v>
      </c>
      <c r="U39" s="518">
        <v>0</v>
      </c>
      <c r="V39" s="518">
        <v>0</v>
      </c>
      <c r="W39" s="518">
        <v>0</v>
      </c>
      <c r="X39" s="518">
        <v>0</v>
      </c>
      <c r="Y39" s="518">
        <v>0</v>
      </c>
      <c r="Z39" s="518">
        <v>0</v>
      </c>
      <c r="AA39" s="518">
        <v>0</v>
      </c>
      <c r="AB39" s="518">
        <v>0</v>
      </c>
      <c r="AC39" s="518">
        <v>0</v>
      </c>
      <c r="AD39" s="29">
        <f t="shared" si="1"/>
        <v>0</v>
      </c>
    </row>
    <row r="40" spans="1:30" customFormat="1" ht="12.75" customHeight="1" x14ac:dyDescent="0.25">
      <c r="A40" s="310" t="s">
        <v>799</v>
      </c>
      <c r="B40" s="314"/>
      <c r="C40" s="315" t="s">
        <v>800</v>
      </c>
      <c r="D40" s="316"/>
      <c r="E40" s="316"/>
      <c r="F40" s="316"/>
      <c r="G40" s="317"/>
      <c r="H40" s="518">
        <v>0</v>
      </c>
      <c r="I40" s="518">
        <v>92</v>
      </c>
      <c r="J40" s="518">
        <v>0</v>
      </c>
      <c r="K40" s="518">
        <v>0</v>
      </c>
      <c r="L40" s="518">
        <v>324</v>
      </c>
      <c r="M40" s="518">
        <v>115</v>
      </c>
      <c r="N40" s="518">
        <v>0</v>
      </c>
      <c r="O40" s="518">
        <v>0</v>
      </c>
      <c r="P40" s="29">
        <f t="shared" si="0"/>
        <v>531</v>
      </c>
      <c r="Q40" s="518">
        <v>173</v>
      </c>
      <c r="R40" s="518">
        <v>0</v>
      </c>
      <c r="S40" s="518">
        <v>635</v>
      </c>
      <c r="T40" s="518">
        <v>0</v>
      </c>
      <c r="U40" s="518">
        <v>0</v>
      </c>
      <c r="V40" s="518">
        <v>99</v>
      </c>
      <c r="W40" s="518">
        <v>102</v>
      </c>
      <c r="X40" s="518">
        <v>0</v>
      </c>
      <c r="Y40" s="518">
        <v>0</v>
      </c>
      <c r="Z40" s="518">
        <v>0</v>
      </c>
      <c r="AA40" s="518">
        <v>160</v>
      </c>
      <c r="AB40" s="518">
        <v>0</v>
      </c>
      <c r="AC40" s="518">
        <v>0</v>
      </c>
      <c r="AD40" s="29">
        <f t="shared" si="1"/>
        <v>1700</v>
      </c>
    </row>
    <row r="41" spans="1:30" customFormat="1" ht="12.75" customHeight="1" x14ac:dyDescent="0.25">
      <c r="A41" s="310" t="s">
        <v>801</v>
      </c>
      <c r="B41" s="314"/>
      <c r="C41" s="315" t="s">
        <v>802</v>
      </c>
      <c r="D41" s="316"/>
      <c r="E41" s="316"/>
      <c r="F41" s="316"/>
      <c r="G41" s="317"/>
      <c r="H41" s="518">
        <v>0</v>
      </c>
      <c r="I41" s="518">
        <v>0</v>
      </c>
      <c r="J41" s="518">
        <v>0</v>
      </c>
      <c r="K41" s="518">
        <v>0</v>
      </c>
      <c r="L41" s="518">
        <v>0</v>
      </c>
      <c r="M41" s="518">
        <v>0</v>
      </c>
      <c r="N41" s="518">
        <v>0</v>
      </c>
      <c r="O41" s="518">
        <v>0</v>
      </c>
      <c r="P41" s="29">
        <f t="shared" si="0"/>
        <v>0</v>
      </c>
      <c r="Q41" s="518">
        <v>1</v>
      </c>
      <c r="R41" s="518">
        <v>0</v>
      </c>
      <c r="S41" s="518">
        <v>0</v>
      </c>
      <c r="T41" s="518">
        <v>0</v>
      </c>
      <c r="U41" s="518">
        <v>0</v>
      </c>
      <c r="V41" s="518">
        <v>0</v>
      </c>
      <c r="W41" s="518">
        <v>0</v>
      </c>
      <c r="X41" s="518">
        <v>0</v>
      </c>
      <c r="Y41" s="518">
        <v>0</v>
      </c>
      <c r="Z41" s="518">
        <v>0</v>
      </c>
      <c r="AA41" s="518">
        <v>0</v>
      </c>
      <c r="AB41" s="518">
        <v>0</v>
      </c>
      <c r="AC41" s="518">
        <v>0</v>
      </c>
      <c r="AD41" s="29">
        <f t="shared" si="1"/>
        <v>1</v>
      </c>
    </row>
    <row r="42" spans="1:30" customFormat="1" ht="12.75" customHeight="1" x14ac:dyDescent="0.25">
      <c r="A42" s="310" t="s">
        <v>803</v>
      </c>
      <c r="B42" s="314"/>
      <c r="C42" s="315" t="s">
        <v>804</v>
      </c>
      <c r="D42" s="316"/>
      <c r="E42" s="316"/>
      <c r="F42" s="316"/>
      <c r="G42" s="317"/>
      <c r="H42" s="518">
        <v>0</v>
      </c>
      <c r="I42" s="518">
        <v>0</v>
      </c>
      <c r="J42" s="518">
        <v>0</v>
      </c>
      <c r="K42" s="518">
        <v>15</v>
      </c>
      <c r="L42" s="518">
        <v>311</v>
      </c>
      <c r="M42" s="518">
        <v>443</v>
      </c>
      <c r="N42" s="518">
        <v>0</v>
      </c>
      <c r="O42" s="518">
        <v>181</v>
      </c>
      <c r="P42" s="29">
        <f t="shared" si="0"/>
        <v>950</v>
      </c>
      <c r="Q42" s="518">
        <v>77</v>
      </c>
      <c r="R42" s="518">
        <v>102</v>
      </c>
      <c r="S42" s="518">
        <v>0</v>
      </c>
      <c r="T42" s="518">
        <v>0</v>
      </c>
      <c r="U42" s="518">
        <v>1</v>
      </c>
      <c r="V42" s="518">
        <v>13</v>
      </c>
      <c r="W42" s="518">
        <v>154</v>
      </c>
      <c r="X42" s="518">
        <v>0</v>
      </c>
      <c r="Y42" s="518">
        <v>0</v>
      </c>
      <c r="Z42" s="518">
        <v>1</v>
      </c>
      <c r="AA42" s="518">
        <v>0</v>
      </c>
      <c r="AB42" s="518">
        <v>0</v>
      </c>
      <c r="AC42" s="518">
        <v>0</v>
      </c>
      <c r="AD42" s="29">
        <f t="shared" si="1"/>
        <v>1298</v>
      </c>
    </row>
    <row r="43" spans="1:30" customFormat="1" ht="12.75" customHeight="1" x14ac:dyDescent="0.25">
      <c r="A43" s="310" t="s">
        <v>805</v>
      </c>
      <c r="B43" s="314"/>
      <c r="C43" s="315" t="s">
        <v>806</v>
      </c>
      <c r="D43" s="316"/>
      <c r="E43" s="316"/>
      <c r="F43" s="316"/>
      <c r="G43" s="317"/>
      <c r="H43" s="518">
        <v>0</v>
      </c>
      <c r="I43" s="518">
        <v>0</v>
      </c>
      <c r="J43" s="518">
        <v>0</v>
      </c>
      <c r="K43" s="518">
        <v>0</v>
      </c>
      <c r="L43" s="518">
        <v>0</v>
      </c>
      <c r="M43" s="518">
        <v>26</v>
      </c>
      <c r="N43" s="518">
        <v>0</v>
      </c>
      <c r="O43" s="518">
        <v>117</v>
      </c>
      <c r="P43" s="29">
        <f t="shared" si="0"/>
        <v>143</v>
      </c>
      <c r="Q43" s="518">
        <v>27</v>
      </c>
      <c r="R43" s="518">
        <v>0</v>
      </c>
      <c r="S43" s="518">
        <v>0</v>
      </c>
      <c r="T43" s="518">
        <v>0</v>
      </c>
      <c r="U43" s="518">
        <v>0</v>
      </c>
      <c r="V43" s="518">
        <v>3</v>
      </c>
      <c r="W43" s="518">
        <v>0</v>
      </c>
      <c r="X43" s="518">
        <v>0</v>
      </c>
      <c r="Y43" s="518">
        <v>0</v>
      </c>
      <c r="Z43" s="518">
        <v>0</v>
      </c>
      <c r="AA43" s="518">
        <v>0</v>
      </c>
      <c r="AB43" s="518">
        <v>0</v>
      </c>
      <c r="AC43" s="518">
        <v>0</v>
      </c>
      <c r="AD43" s="29">
        <f t="shared" si="1"/>
        <v>173</v>
      </c>
    </row>
    <row r="44" spans="1:30" customFormat="1" ht="12.75" customHeight="1" x14ac:dyDescent="0.25">
      <c r="A44" s="310" t="s">
        <v>807</v>
      </c>
      <c r="B44" s="314"/>
      <c r="C44" s="315" t="s">
        <v>808</v>
      </c>
      <c r="D44" s="316"/>
      <c r="E44" s="316"/>
      <c r="F44" s="316"/>
      <c r="G44" s="317"/>
      <c r="H44" s="518">
        <v>0</v>
      </c>
      <c r="I44" s="518">
        <v>0</v>
      </c>
      <c r="J44" s="518">
        <v>0</v>
      </c>
      <c r="K44" s="518">
        <v>0</v>
      </c>
      <c r="L44" s="518">
        <v>48</v>
      </c>
      <c r="M44" s="518">
        <v>379</v>
      </c>
      <c r="N44" s="518">
        <v>0</v>
      </c>
      <c r="O44" s="518">
        <v>3</v>
      </c>
      <c r="P44" s="29">
        <f t="shared" si="0"/>
        <v>430</v>
      </c>
      <c r="Q44" s="518">
        <v>179</v>
      </c>
      <c r="R44" s="518">
        <v>0</v>
      </c>
      <c r="S44" s="518">
        <v>5</v>
      </c>
      <c r="T44" s="518">
        <v>0</v>
      </c>
      <c r="U44" s="518">
        <v>0</v>
      </c>
      <c r="V44" s="518">
        <v>13</v>
      </c>
      <c r="W44" s="518">
        <v>45</v>
      </c>
      <c r="X44" s="518">
        <v>0</v>
      </c>
      <c r="Y44" s="518">
        <v>0</v>
      </c>
      <c r="Z44" s="518">
        <v>0</v>
      </c>
      <c r="AA44" s="518">
        <v>0</v>
      </c>
      <c r="AB44" s="518">
        <v>0</v>
      </c>
      <c r="AC44" s="518">
        <v>8</v>
      </c>
      <c r="AD44" s="29">
        <f t="shared" si="1"/>
        <v>680</v>
      </c>
    </row>
    <row r="45" spans="1:30" customFormat="1" ht="12.75" customHeight="1" x14ac:dyDescent="0.25">
      <c r="A45" s="310" t="s">
        <v>809</v>
      </c>
      <c r="B45" s="314"/>
      <c r="C45" s="315" t="s">
        <v>810</v>
      </c>
      <c r="D45" s="316"/>
      <c r="E45" s="316"/>
      <c r="F45" s="316"/>
      <c r="G45" s="317"/>
      <c r="H45" s="518">
        <v>0</v>
      </c>
      <c r="I45" s="518">
        <v>0</v>
      </c>
      <c r="J45" s="518">
        <v>0</v>
      </c>
      <c r="K45" s="518">
        <v>0</v>
      </c>
      <c r="L45" s="518">
        <v>0</v>
      </c>
      <c r="M45" s="518">
        <v>147</v>
      </c>
      <c r="N45" s="518">
        <v>0</v>
      </c>
      <c r="O45" s="518">
        <v>0</v>
      </c>
      <c r="P45" s="29">
        <f t="shared" si="0"/>
        <v>147</v>
      </c>
      <c r="Q45" s="518">
        <v>52</v>
      </c>
      <c r="R45" s="518">
        <v>0</v>
      </c>
      <c r="S45" s="518">
        <v>0</v>
      </c>
      <c r="T45" s="518">
        <v>0</v>
      </c>
      <c r="U45" s="518">
        <v>0</v>
      </c>
      <c r="V45" s="518">
        <v>0</v>
      </c>
      <c r="W45" s="518">
        <v>294</v>
      </c>
      <c r="X45" s="518">
        <v>0</v>
      </c>
      <c r="Y45" s="518">
        <v>0</v>
      </c>
      <c r="Z45" s="518">
        <v>0</v>
      </c>
      <c r="AA45" s="518">
        <v>0</v>
      </c>
      <c r="AB45" s="518">
        <v>0</v>
      </c>
      <c r="AC45" s="518">
        <v>0</v>
      </c>
      <c r="AD45" s="29">
        <f t="shared" si="1"/>
        <v>493</v>
      </c>
    </row>
    <row r="46" spans="1:30" customFormat="1" ht="12.75" customHeight="1" x14ac:dyDescent="0.25">
      <c r="A46" s="310" t="s">
        <v>811</v>
      </c>
      <c r="B46" s="314"/>
      <c r="C46" s="315" t="s">
        <v>812</v>
      </c>
      <c r="D46" s="316"/>
      <c r="E46" s="316"/>
      <c r="F46" s="316"/>
      <c r="G46" s="317"/>
      <c r="H46" s="518">
        <v>0</v>
      </c>
      <c r="I46" s="518">
        <v>0</v>
      </c>
      <c r="J46" s="518">
        <v>0</v>
      </c>
      <c r="K46" s="518">
        <v>0</v>
      </c>
      <c r="L46" s="518">
        <v>0</v>
      </c>
      <c r="M46" s="518">
        <v>89</v>
      </c>
      <c r="N46" s="518">
        <v>0</v>
      </c>
      <c r="O46" s="518">
        <v>0</v>
      </c>
      <c r="P46" s="29">
        <f t="shared" si="0"/>
        <v>89</v>
      </c>
      <c r="Q46" s="518">
        <v>10</v>
      </c>
      <c r="R46" s="518">
        <v>0</v>
      </c>
      <c r="S46" s="518">
        <v>0</v>
      </c>
      <c r="T46" s="518">
        <v>0</v>
      </c>
      <c r="U46" s="518">
        <v>0</v>
      </c>
      <c r="V46" s="518">
        <v>4</v>
      </c>
      <c r="W46" s="518">
        <v>164</v>
      </c>
      <c r="X46" s="518">
        <v>0</v>
      </c>
      <c r="Y46" s="518">
        <v>0</v>
      </c>
      <c r="Z46" s="518">
        <v>0</v>
      </c>
      <c r="AA46" s="518">
        <v>210</v>
      </c>
      <c r="AB46" s="518">
        <v>0</v>
      </c>
      <c r="AC46" s="518">
        <v>0</v>
      </c>
      <c r="AD46" s="29">
        <f t="shared" si="1"/>
        <v>477</v>
      </c>
    </row>
    <row r="47" spans="1:30" customFormat="1" ht="12.75" customHeight="1" x14ac:dyDescent="0.25">
      <c r="A47" s="310" t="s">
        <v>813</v>
      </c>
      <c r="B47" s="314"/>
      <c r="C47" s="315" t="s">
        <v>814</v>
      </c>
      <c r="D47" s="316"/>
      <c r="E47" s="316"/>
      <c r="F47" s="316"/>
      <c r="G47" s="317"/>
      <c r="H47" s="518">
        <v>0</v>
      </c>
      <c r="I47" s="518">
        <v>0</v>
      </c>
      <c r="J47" s="518">
        <v>0</v>
      </c>
      <c r="K47" s="518">
        <v>0</v>
      </c>
      <c r="L47" s="518">
        <v>0</v>
      </c>
      <c r="M47" s="518">
        <v>345</v>
      </c>
      <c r="N47" s="518">
        <v>0</v>
      </c>
      <c r="O47" s="518">
        <v>0</v>
      </c>
      <c r="P47" s="29">
        <f t="shared" si="0"/>
        <v>345</v>
      </c>
      <c r="Q47" s="518">
        <v>136</v>
      </c>
      <c r="R47" s="518">
        <v>0</v>
      </c>
      <c r="S47" s="518">
        <v>2</v>
      </c>
      <c r="T47" s="518">
        <v>0</v>
      </c>
      <c r="U47" s="518">
        <v>0</v>
      </c>
      <c r="V47" s="518">
        <v>24</v>
      </c>
      <c r="W47" s="518">
        <v>0</v>
      </c>
      <c r="X47" s="518">
        <v>13</v>
      </c>
      <c r="Y47" s="518">
        <v>0</v>
      </c>
      <c r="Z47" s="518">
        <v>0</v>
      </c>
      <c r="AA47" s="518">
        <v>43</v>
      </c>
      <c r="AB47" s="518">
        <v>0</v>
      </c>
      <c r="AC47" s="518">
        <v>0</v>
      </c>
      <c r="AD47" s="29">
        <f t="shared" si="1"/>
        <v>563</v>
      </c>
    </row>
    <row r="48" spans="1:30" customFormat="1" ht="12.75" customHeight="1" x14ac:dyDescent="0.25">
      <c r="A48" s="310" t="s">
        <v>815</v>
      </c>
      <c r="B48" s="314"/>
      <c r="C48" s="315" t="s">
        <v>816</v>
      </c>
      <c r="D48" s="316"/>
      <c r="E48" s="316"/>
      <c r="F48" s="316"/>
      <c r="G48" s="317"/>
      <c r="H48" s="518">
        <v>0</v>
      </c>
      <c r="I48" s="518">
        <v>0</v>
      </c>
      <c r="J48" s="518">
        <v>0</v>
      </c>
      <c r="K48" s="518">
        <v>172</v>
      </c>
      <c r="L48" s="518">
        <v>51</v>
      </c>
      <c r="M48" s="518">
        <v>150</v>
      </c>
      <c r="N48" s="518">
        <v>0</v>
      </c>
      <c r="O48" s="518">
        <v>68</v>
      </c>
      <c r="P48" s="29">
        <f t="shared" si="0"/>
        <v>441</v>
      </c>
      <c r="Q48" s="518">
        <v>140</v>
      </c>
      <c r="R48" s="518">
        <v>0</v>
      </c>
      <c r="S48" s="518">
        <v>0</v>
      </c>
      <c r="T48" s="518">
        <v>0</v>
      </c>
      <c r="U48" s="518">
        <v>0</v>
      </c>
      <c r="V48" s="518">
        <v>38</v>
      </c>
      <c r="W48" s="518">
        <v>0</v>
      </c>
      <c r="X48" s="518">
        <v>0</v>
      </c>
      <c r="Y48" s="518">
        <v>0</v>
      </c>
      <c r="Z48" s="518">
        <v>0</v>
      </c>
      <c r="AA48" s="518">
        <v>0</v>
      </c>
      <c r="AB48" s="518">
        <v>0</v>
      </c>
      <c r="AC48" s="518">
        <v>6</v>
      </c>
      <c r="AD48" s="29">
        <f t="shared" si="1"/>
        <v>625</v>
      </c>
    </row>
    <row r="49" spans="1:34" customFormat="1" ht="12.75" customHeight="1" x14ac:dyDescent="0.25">
      <c r="A49" s="310" t="s">
        <v>817</v>
      </c>
      <c r="B49" s="314"/>
      <c r="C49" s="315" t="s">
        <v>818</v>
      </c>
      <c r="D49" s="316"/>
      <c r="E49" s="316"/>
      <c r="F49" s="316"/>
      <c r="G49" s="317"/>
      <c r="H49" s="518">
        <v>0</v>
      </c>
      <c r="I49" s="518">
        <v>0</v>
      </c>
      <c r="J49" s="518">
        <v>0</v>
      </c>
      <c r="K49" s="518">
        <v>96</v>
      </c>
      <c r="L49" s="518">
        <v>0</v>
      </c>
      <c r="M49" s="518">
        <v>28</v>
      </c>
      <c r="N49" s="518">
        <v>0</v>
      </c>
      <c r="O49" s="518">
        <v>0</v>
      </c>
      <c r="P49" s="29">
        <f t="shared" si="0"/>
        <v>124</v>
      </c>
      <c r="Q49" s="518">
        <v>68</v>
      </c>
      <c r="R49" s="518">
        <v>0</v>
      </c>
      <c r="S49" s="518">
        <v>0</v>
      </c>
      <c r="T49" s="518">
        <v>0</v>
      </c>
      <c r="U49" s="518">
        <v>0</v>
      </c>
      <c r="V49" s="518">
        <v>0</v>
      </c>
      <c r="W49" s="518">
        <v>123</v>
      </c>
      <c r="X49" s="518">
        <v>0</v>
      </c>
      <c r="Y49" s="518">
        <v>0</v>
      </c>
      <c r="Z49" s="518">
        <v>0</v>
      </c>
      <c r="AA49" s="518">
        <v>0</v>
      </c>
      <c r="AB49" s="518">
        <v>0</v>
      </c>
      <c r="AC49" s="518">
        <v>3</v>
      </c>
      <c r="AD49" s="29">
        <f t="shared" si="1"/>
        <v>318</v>
      </c>
    </row>
    <row r="50" spans="1:34" customFormat="1" ht="12.75" customHeight="1" x14ac:dyDescent="0.25">
      <c r="A50" s="310" t="s">
        <v>819</v>
      </c>
      <c r="B50" s="314"/>
      <c r="C50" s="315" t="s">
        <v>820</v>
      </c>
      <c r="D50" s="316"/>
      <c r="E50" s="316"/>
      <c r="F50" s="316"/>
      <c r="G50" s="317"/>
      <c r="H50" s="518">
        <v>0</v>
      </c>
      <c r="I50" s="518">
        <v>0</v>
      </c>
      <c r="J50" s="518">
        <v>0</v>
      </c>
      <c r="K50" s="518">
        <v>0</v>
      </c>
      <c r="L50" s="518">
        <v>0</v>
      </c>
      <c r="M50" s="518">
        <v>0</v>
      </c>
      <c r="N50" s="518">
        <v>0</v>
      </c>
      <c r="O50" s="518">
        <v>0</v>
      </c>
      <c r="P50" s="29">
        <f t="shared" si="0"/>
        <v>0</v>
      </c>
      <c r="Q50" s="518">
        <v>0</v>
      </c>
      <c r="R50" s="518">
        <v>0</v>
      </c>
      <c r="S50" s="518">
        <v>0</v>
      </c>
      <c r="T50" s="518">
        <v>0</v>
      </c>
      <c r="U50" s="518">
        <v>0</v>
      </c>
      <c r="V50" s="518">
        <v>0</v>
      </c>
      <c r="W50" s="518">
        <v>0</v>
      </c>
      <c r="X50" s="518">
        <v>0</v>
      </c>
      <c r="Y50" s="518">
        <v>0</v>
      </c>
      <c r="Z50" s="518">
        <v>0</v>
      </c>
      <c r="AA50" s="518">
        <v>0</v>
      </c>
      <c r="AB50" s="518">
        <v>0</v>
      </c>
      <c r="AC50" s="518">
        <v>0</v>
      </c>
      <c r="AD50" s="29">
        <f t="shared" si="1"/>
        <v>0</v>
      </c>
    </row>
    <row r="51" spans="1:34" customFormat="1" ht="12.75" customHeight="1" x14ac:dyDescent="0.25">
      <c r="A51" s="310" t="s">
        <v>821</v>
      </c>
      <c r="B51" s="318" t="s">
        <v>822</v>
      </c>
      <c r="C51" s="319"/>
      <c r="D51" s="319"/>
      <c r="E51" s="319"/>
      <c r="F51" s="319"/>
      <c r="G51" s="320"/>
      <c r="H51" s="299">
        <f t="shared" ref="H51:AD51" si="2">SUM(H6:H50)</f>
        <v>31732</v>
      </c>
      <c r="I51" s="299">
        <f t="shared" si="2"/>
        <v>41467</v>
      </c>
      <c r="J51" s="299">
        <f t="shared" si="2"/>
        <v>7253</v>
      </c>
      <c r="K51" s="299">
        <f t="shared" si="2"/>
        <v>23201</v>
      </c>
      <c r="L51" s="299">
        <f t="shared" si="2"/>
        <v>7077</v>
      </c>
      <c r="M51" s="299">
        <f t="shared" si="2"/>
        <v>1997</v>
      </c>
      <c r="N51" s="299">
        <f t="shared" si="2"/>
        <v>7061</v>
      </c>
      <c r="O51" s="299">
        <f t="shared" si="2"/>
        <v>1249</v>
      </c>
      <c r="P51" s="299">
        <f t="shared" si="2"/>
        <v>121037</v>
      </c>
      <c r="Q51" s="299">
        <f t="shared" si="2"/>
        <v>48676</v>
      </c>
      <c r="R51" s="299">
        <f t="shared" si="2"/>
        <v>683</v>
      </c>
      <c r="S51" s="299">
        <f t="shared" si="2"/>
        <v>21209</v>
      </c>
      <c r="T51" s="299">
        <f t="shared" si="2"/>
        <v>0</v>
      </c>
      <c r="U51" s="299">
        <f t="shared" si="2"/>
        <v>8405</v>
      </c>
      <c r="V51" s="299">
        <f t="shared" si="2"/>
        <v>11251</v>
      </c>
      <c r="W51" s="299">
        <f t="shared" si="2"/>
        <v>29193</v>
      </c>
      <c r="X51" s="299">
        <f t="shared" si="2"/>
        <v>139</v>
      </c>
      <c r="Y51" s="299">
        <f t="shared" si="2"/>
        <v>173</v>
      </c>
      <c r="Z51" s="299">
        <f t="shared" si="2"/>
        <v>2584</v>
      </c>
      <c r="AA51" s="299">
        <f t="shared" si="2"/>
        <v>2258</v>
      </c>
      <c r="AB51" s="299">
        <f t="shared" si="2"/>
        <v>2579</v>
      </c>
      <c r="AC51" s="299">
        <f t="shared" si="2"/>
        <v>3135</v>
      </c>
      <c r="AD51" s="299">
        <f t="shared" si="2"/>
        <v>251322</v>
      </c>
    </row>
    <row r="52" spans="1:34" customFormat="1" ht="12.75" customHeight="1" x14ac:dyDescent="0.25">
      <c r="A52" s="310"/>
      <c r="B52" s="16"/>
      <c r="C52" s="316"/>
      <c r="D52" s="316"/>
      <c r="E52" s="316"/>
      <c r="F52" s="316"/>
      <c r="G52" s="30"/>
      <c r="H52" s="321"/>
      <c r="I52" s="321"/>
      <c r="J52" s="321"/>
      <c r="K52" s="321"/>
      <c r="L52" s="321"/>
      <c r="M52" s="321"/>
      <c r="N52" s="321"/>
      <c r="O52" s="321"/>
      <c r="P52" s="28"/>
      <c r="Q52" s="28"/>
      <c r="R52" s="28"/>
      <c r="S52" s="28"/>
      <c r="T52" s="28"/>
      <c r="U52" s="28"/>
      <c r="V52" s="28"/>
      <c r="W52" s="28"/>
      <c r="X52" s="28"/>
      <c r="Y52" s="28"/>
      <c r="Z52" s="28"/>
      <c r="AA52" s="28"/>
      <c r="AB52" s="28"/>
      <c r="AC52" s="28"/>
      <c r="AD52" s="28"/>
    </row>
    <row r="53" spans="1:34" customFormat="1" ht="12.75" customHeight="1" x14ac:dyDescent="0.25">
      <c r="A53" s="310">
        <v>2</v>
      </c>
      <c r="B53" s="314" t="s">
        <v>823</v>
      </c>
      <c r="C53" s="315"/>
      <c r="D53" s="315"/>
      <c r="E53" s="315"/>
      <c r="F53" s="315"/>
      <c r="G53" s="322"/>
      <c r="H53" s="518">
        <v>0</v>
      </c>
      <c r="I53" s="518">
        <v>0</v>
      </c>
      <c r="J53" s="518">
        <v>0</v>
      </c>
      <c r="K53" s="518">
        <v>0</v>
      </c>
      <c r="L53" s="518">
        <v>24</v>
      </c>
      <c r="M53" s="518">
        <v>0</v>
      </c>
      <c r="N53" s="518">
        <v>0</v>
      </c>
      <c r="O53" s="518">
        <v>0</v>
      </c>
      <c r="P53" s="29">
        <f>SUM(H53:O53)</f>
        <v>24</v>
      </c>
      <c r="Q53" s="518">
        <v>362</v>
      </c>
      <c r="R53" s="518">
        <v>0</v>
      </c>
      <c r="S53" s="518">
        <v>1633</v>
      </c>
      <c r="T53" s="518">
        <v>0</v>
      </c>
      <c r="U53" s="518">
        <v>0</v>
      </c>
      <c r="V53" s="518">
        <v>0</v>
      </c>
      <c r="W53" s="518">
        <v>401</v>
      </c>
      <c r="X53" s="518">
        <v>0</v>
      </c>
      <c r="Y53" s="518">
        <v>0</v>
      </c>
      <c r="Z53" s="518">
        <v>0</v>
      </c>
      <c r="AA53" s="518">
        <v>0</v>
      </c>
      <c r="AB53" s="518">
        <v>0</v>
      </c>
      <c r="AC53" s="518">
        <v>0</v>
      </c>
      <c r="AD53" s="29">
        <f>SUM(P53:AC53)</f>
        <v>2420</v>
      </c>
    </row>
    <row r="54" spans="1:34" customFormat="1" ht="12.75" customHeight="1" x14ac:dyDescent="0.25">
      <c r="A54" s="310"/>
      <c r="B54" s="16"/>
      <c r="C54" s="316"/>
      <c r="D54" s="316"/>
      <c r="E54" s="316"/>
      <c r="F54" s="316"/>
      <c r="G54" s="30"/>
      <c r="H54" s="321"/>
      <c r="I54" s="321"/>
      <c r="J54" s="321"/>
      <c r="K54" s="321"/>
      <c r="L54" s="321"/>
      <c r="M54" s="321"/>
      <c r="N54" s="321"/>
      <c r="O54" s="321"/>
      <c r="P54" s="28"/>
      <c r="Q54" s="28"/>
      <c r="R54" s="28"/>
      <c r="S54" s="28"/>
      <c r="T54" s="28"/>
      <c r="U54" s="28"/>
      <c r="V54" s="28"/>
      <c r="W54" s="28"/>
      <c r="X54" s="28"/>
      <c r="Y54" s="28"/>
      <c r="Z54" s="28"/>
      <c r="AA54" s="28"/>
      <c r="AB54" s="28"/>
      <c r="AC54" s="28"/>
      <c r="AD54" s="28"/>
    </row>
    <row r="55" spans="1:34" customFormat="1" ht="12.75" customHeight="1" x14ac:dyDescent="0.25">
      <c r="A55" s="310">
        <v>3</v>
      </c>
      <c r="B55" s="311" t="s">
        <v>824</v>
      </c>
      <c r="C55" s="312"/>
      <c r="D55" s="312"/>
      <c r="E55" s="312"/>
      <c r="F55" s="312"/>
      <c r="G55" s="313"/>
      <c r="H55" s="323"/>
      <c r="I55" s="323"/>
      <c r="J55" s="323"/>
      <c r="K55" s="323"/>
      <c r="L55" s="323"/>
      <c r="M55" s="323"/>
      <c r="N55" s="323"/>
      <c r="O55" s="323"/>
      <c r="P55" s="189"/>
      <c r="Q55" s="189"/>
      <c r="R55" s="189"/>
      <c r="S55" s="189"/>
      <c r="T55" s="189"/>
      <c r="U55" s="189"/>
      <c r="V55" s="189"/>
      <c r="W55" s="189"/>
      <c r="X55" s="189"/>
      <c r="Y55" s="189"/>
      <c r="Z55" s="189"/>
      <c r="AA55" s="189"/>
      <c r="AB55" s="189"/>
      <c r="AC55" s="189"/>
      <c r="AD55" s="189"/>
    </row>
    <row r="56" spans="1:34" customFormat="1" ht="12.75" customHeight="1" x14ac:dyDescent="0.25">
      <c r="A56" s="310" t="s">
        <v>589</v>
      </c>
      <c r="B56" s="324"/>
      <c r="C56" s="315" t="s">
        <v>825</v>
      </c>
      <c r="D56" s="316"/>
      <c r="E56" s="316"/>
      <c r="F56" s="316"/>
      <c r="G56" s="317"/>
      <c r="H56" s="6">
        <v>0</v>
      </c>
      <c r="I56" s="6">
        <v>0</v>
      </c>
      <c r="J56" s="6">
        <v>0</v>
      </c>
      <c r="K56" s="6">
        <v>0</v>
      </c>
      <c r="L56" s="6">
        <v>0</v>
      </c>
      <c r="M56" s="6">
        <v>0</v>
      </c>
      <c r="N56" s="6">
        <v>0</v>
      </c>
      <c r="O56" s="6">
        <v>0</v>
      </c>
      <c r="P56" s="29">
        <f>SUM(H56:O56)</f>
        <v>0</v>
      </c>
      <c r="Q56" s="518">
        <v>15</v>
      </c>
      <c r="R56" s="518">
        <v>0</v>
      </c>
      <c r="S56" s="518">
        <v>3</v>
      </c>
      <c r="T56" s="518">
        <v>19011</v>
      </c>
      <c r="U56" s="518">
        <v>0</v>
      </c>
      <c r="V56" s="518">
        <v>77</v>
      </c>
      <c r="W56" s="518">
        <v>47</v>
      </c>
      <c r="X56" s="518">
        <v>0</v>
      </c>
      <c r="Y56" s="518">
        <v>0</v>
      </c>
      <c r="Z56" s="518">
        <v>0</v>
      </c>
      <c r="AA56" s="518">
        <v>0</v>
      </c>
      <c r="AB56" s="518">
        <v>0</v>
      </c>
      <c r="AC56" s="518">
        <v>0</v>
      </c>
      <c r="AD56" s="29">
        <f>SUM(P56:AC56)</f>
        <v>19153</v>
      </c>
    </row>
    <row r="57" spans="1:34" customFormat="1" ht="12.75" customHeight="1" x14ac:dyDescent="0.25">
      <c r="A57" s="310" t="s">
        <v>591</v>
      </c>
      <c r="B57" s="324"/>
      <c r="C57" s="315" t="s">
        <v>826</v>
      </c>
      <c r="D57" s="316"/>
      <c r="E57" s="316"/>
      <c r="F57" s="316"/>
      <c r="G57" s="317"/>
      <c r="H57" s="6">
        <v>0</v>
      </c>
      <c r="I57" s="6">
        <v>0</v>
      </c>
      <c r="J57" s="6">
        <v>0</v>
      </c>
      <c r="K57" s="6">
        <v>0</v>
      </c>
      <c r="L57" s="6">
        <v>0</v>
      </c>
      <c r="M57" s="6">
        <v>0</v>
      </c>
      <c r="N57" s="6">
        <v>0</v>
      </c>
      <c r="O57" s="6">
        <v>0</v>
      </c>
      <c r="P57" s="29">
        <f>SUM(H57:O57)</f>
        <v>0</v>
      </c>
      <c r="Q57" s="518">
        <v>0</v>
      </c>
      <c r="R57" s="518">
        <v>0</v>
      </c>
      <c r="S57" s="518">
        <v>0</v>
      </c>
      <c r="T57" s="518">
        <v>0</v>
      </c>
      <c r="U57" s="518">
        <v>0</v>
      </c>
      <c r="V57" s="518">
        <v>0</v>
      </c>
      <c r="W57" s="518">
        <v>0</v>
      </c>
      <c r="X57" s="518">
        <v>0</v>
      </c>
      <c r="Y57" s="518">
        <v>0</v>
      </c>
      <c r="Z57" s="518">
        <v>0</v>
      </c>
      <c r="AA57" s="518">
        <v>0</v>
      </c>
      <c r="AB57" s="518">
        <v>0</v>
      </c>
      <c r="AC57" s="518">
        <v>0</v>
      </c>
      <c r="AD57" s="29">
        <f>SUM(P57:AC57)</f>
        <v>0</v>
      </c>
    </row>
    <row r="58" spans="1:34" customFormat="1" ht="12.75" customHeight="1" x14ac:dyDescent="0.25">
      <c r="A58" s="310" t="s">
        <v>593</v>
      </c>
      <c r="B58" s="324"/>
      <c r="C58" s="315" t="s">
        <v>827</v>
      </c>
      <c r="D58" s="316"/>
      <c r="E58" s="316"/>
      <c r="F58" s="316"/>
      <c r="G58" s="317"/>
      <c r="H58" s="6">
        <v>0</v>
      </c>
      <c r="I58" s="6">
        <v>0</v>
      </c>
      <c r="J58" s="6">
        <v>0</v>
      </c>
      <c r="K58" s="6">
        <v>0</v>
      </c>
      <c r="L58" s="6">
        <v>0</v>
      </c>
      <c r="M58" s="6">
        <v>0</v>
      </c>
      <c r="N58" s="6">
        <v>0</v>
      </c>
      <c r="O58" s="6">
        <v>0</v>
      </c>
      <c r="P58" s="29">
        <f>SUM(H58:O58)</f>
        <v>0</v>
      </c>
      <c r="Q58" s="518">
        <v>0</v>
      </c>
      <c r="R58" s="518">
        <v>0</v>
      </c>
      <c r="S58" s="518">
        <v>0</v>
      </c>
      <c r="T58" s="518">
        <v>0</v>
      </c>
      <c r="U58" s="518">
        <v>0</v>
      </c>
      <c r="V58" s="518">
        <v>0</v>
      </c>
      <c r="W58" s="518">
        <v>0</v>
      </c>
      <c r="X58" s="518">
        <v>0</v>
      </c>
      <c r="Y58" s="518">
        <v>0</v>
      </c>
      <c r="Z58" s="518">
        <v>0</v>
      </c>
      <c r="AA58" s="518">
        <v>0</v>
      </c>
      <c r="AB58" s="518">
        <v>0</v>
      </c>
      <c r="AC58" s="518">
        <v>0</v>
      </c>
      <c r="AD58" s="29">
        <f>SUM(P58:AC58)</f>
        <v>0</v>
      </c>
    </row>
    <row r="59" spans="1:34" customFormat="1" ht="12.75" customHeight="1" x14ac:dyDescent="0.25">
      <c r="A59" s="310" t="s">
        <v>595</v>
      </c>
      <c r="B59" s="318" t="s">
        <v>828</v>
      </c>
      <c r="C59" s="319"/>
      <c r="D59" s="319"/>
      <c r="E59" s="319"/>
      <c r="F59" s="319"/>
      <c r="G59" s="320"/>
      <c r="H59" s="299">
        <f t="shared" ref="H59:AD59" si="3">SUM(H56:H58)</f>
        <v>0</v>
      </c>
      <c r="I59" s="299">
        <f t="shared" si="3"/>
        <v>0</v>
      </c>
      <c r="J59" s="299">
        <f t="shared" si="3"/>
        <v>0</v>
      </c>
      <c r="K59" s="299">
        <f t="shared" si="3"/>
        <v>0</v>
      </c>
      <c r="L59" s="299">
        <f t="shared" si="3"/>
        <v>0</v>
      </c>
      <c r="M59" s="299">
        <f t="shared" si="3"/>
        <v>0</v>
      </c>
      <c r="N59" s="299">
        <f t="shared" si="3"/>
        <v>0</v>
      </c>
      <c r="O59" s="299">
        <f t="shared" si="3"/>
        <v>0</v>
      </c>
      <c r="P59" s="299">
        <f t="shared" si="3"/>
        <v>0</v>
      </c>
      <c r="Q59" s="299">
        <f t="shared" si="3"/>
        <v>15</v>
      </c>
      <c r="R59" s="299">
        <f t="shared" si="3"/>
        <v>0</v>
      </c>
      <c r="S59" s="299">
        <f t="shared" si="3"/>
        <v>3</v>
      </c>
      <c r="T59" s="299">
        <f t="shared" si="3"/>
        <v>19011</v>
      </c>
      <c r="U59" s="299">
        <f t="shared" si="3"/>
        <v>0</v>
      </c>
      <c r="V59" s="299">
        <f t="shared" si="3"/>
        <v>77</v>
      </c>
      <c r="W59" s="299">
        <f t="shared" si="3"/>
        <v>47</v>
      </c>
      <c r="X59" s="299">
        <f t="shared" si="3"/>
        <v>0</v>
      </c>
      <c r="Y59" s="299">
        <f t="shared" si="3"/>
        <v>0</v>
      </c>
      <c r="Z59" s="299">
        <f t="shared" si="3"/>
        <v>0</v>
      </c>
      <c r="AA59" s="299">
        <f t="shared" si="3"/>
        <v>0</v>
      </c>
      <c r="AB59" s="299">
        <f t="shared" si="3"/>
        <v>0</v>
      </c>
      <c r="AC59" s="299">
        <f t="shared" si="3"/>
        <v>0</v>
      </c>
      <c r="AD59" s="299">
        <f t="shared" si="3"/>
        <v>19153</v>
      </c>
    </row>
    <row r="60" spans="1:34" customFormat="1" ht="12.75" customHeight="1" x14ac:dyDescent="0.25">
      <c r="A60" s="310"/>
      <c r="B60" s="325"/>
      <c r="C60" s="326"/>
      <c r="D60" s="326"/>
      <c r="E60" s="326"/>
      <c r="F60" s="326"/>
      <c r="G60" s="327"/>
      <c r="H60" s="321"/>
      <c r="I60" s="321"/>
      <c r="J60" s="321"/>
      <c r="K60" s="321"/>
      <c r="L60" s="321"/>
      <c r="M60" s="321"/>
      <c r="N60" s="321"/>
      <c r="O60" s="321"/>
      <c r="P60" s="28"/>
      <c r="Q60" s="28"/>
      <c r="R60" s="28"/>
      <c r="S60" s="28"/>
      <c r="T60" s="28"/>
      <c r="U60" s="28"/>
      <c r="V60" s="28"/>
      <c r="W60" s="28"/>
      <c r="X60" s="28"/>
      <c r="Y60" s="28"/>
      <c r="Z60" s="28"/>
      <c r="AA60" s="28"/>
      <c r="AB60" s="28"/>
      <c r="AC60" s="28"/>
      <c r="AD60" s="28"/>
    </row>
    <row r="61" spans="1:34" customFormat="1" ht="12.75" customHeight="1" x14ac:dyDescent="0.25">
      <c r="A61" s="310">
        <v>4</v>
      </c>
      <c r="B61" s="318" t="s">
        <v>829</v>
      </c>
      <c r="C61" s="319"/>
      <c r="D61" s="319"/>
      <c r="E61" s="319"/>
      <c r="F61" s="319"/>
      <c r="G61" s="320"/>
      <c r="H61" s="299">
        <f t="shared" ref="H61:O61" si="4">H51+H53+H59</f>
        <v>31732</v>
      </c>
      <c r="I61" s="299">
        <f t="shared" si="4"/>
        <v>41467</v>
      </c>
      <c r="J61" s="299">
        <f t="shared" si="4"/>
        <v>7253</v>
      </c>
      <c r="K61" s="299">
        <f t="shared" si="4"/>
        <v>23201</v>
      </c>
      <c r="L61" s="299">
        <f t="shared" si="4"/>
        <v>7101</v>
      </c>
      <c r="M61" s="299">
        <f t="shared" si="4"/>
        <v>1997</v>
      </c>
      <c r="N61" s="299">
        <f t="shared" si="4"/>
        <v>7061</v>
      </c>
      <c r="O61" s="299">
        <f t="shared" si="4"/>
        <v>1249</v>
      </c>
      <c r="P61" s="299">
        <f>SUM(H61:O61)</f>
        <v>121061</v>
      </c>
      <c r="Q61" s="299">
        <f t="shared" ref="Q61:AD61" si="5">Q51+Q53+Q59</f>
        <v>49053</v>
      </c>
      <c r="R61" s="299">
        <f t="shared" si="5"/>
        <v>683</v>
      </c>
      <c r="S61" s="299">
        <f t="shared" si="5"/>
        <v>22845</v>
      </c>
      <c r="T61" s="299">
        <f t="shared" si="5"/>
        <v>19011</v>
      </c>
      <c r="U61" s="299">
        <f t="shared" si="5"/>
        <v>8405</v>
      </c>
      <c r="V61" s="299">
        <f t="shared" si="5"/>
        <v>11328</v>
      </c>
      <c r="W61" s="299">
        <f t="shared" si="5"/>
        <v>29641</v>
      </c>
      <c r="X61" s="299">
        <f t="shared" si="5"/>
        <v>139</v>
      </c>
      <c r="Y61" s="299">
        <f t="shared" si="5"/>
        <v>173</v>
      </c>
      <c r="Z61" s="299">
        <f t="shared" si="5"/>
        <v>2584</v>
      </c>
      <c r="AA61" s="299">
        <f t="shared" si="5"/>
        <v>2258</v>
      </c>
      <c r="AB61" s="299">
        <f t="shared" si="5"/>
        <v>2579</v>
      </c>
      <c r="AC61" s="299">
        <f t="shared" si="5"/>
        <v>3135</v>
      </c>
      <c r="AD61" s="299">
        <f t="shared" si="5"/>
        <v>272895</v>
      </c>
      <c r="AF61" s="164"/>
      <c r="AG61" s="164"/>
      <c r="AH61" s="164"/>
    </row>
    <row r="62" spans="1:34" customFormat="1" ht="12.75" customHeight="1" x14ac:dyDescent="0.25">
      <c r="A62" s="310"/>
      <c r="B62" s="325"/>
      <c r="C62" s="326"/>
      <c r="D62" s="326"/>
      <c r="E62" s="326"/>
      <c r="F62" s="326"/>
      <c r="G62" s="327"/>
      <c r="H62" s="321"/>
      <c r="I62" s="321"/>
      <c r="J62" s="321"/>
      <c r="K62" s="321"/>
      <c r="L62" s="321"/>
      <c r="M62" s="321"/>
      <c r="N62" s="321"/>
      <c r="O62" s="321"/>
      <c r="P62" s="28"/>
      <c r="Q62" s="28"/>
      <c r="R62" s="28"/>
      <c r="S62" s="28"/>
      <c r="T62" s="28"/>
      <c r="U62" s="28"/>
      <c r="V62" s="28"/>
      <c r="W62" s="28"/>
      <c r="X62" s="28"/>
      <c r="Y62" s="28"/>
      <c r="Z62" s="28"/>
      <c r="AA62" s="28"/>
      <c r="AB62" s="28"/>
      <c r="AC62" s="28"/>
      <c r="AD62" s="28"/>
    </row>
    <row r="63" spans="1:34" customFormat="1" ht="26.25" customHeight="1" x14ac:dyDescent="0.25">
      <c r="A63" s="310">
        <v>5</v>
      </c>
      <c r="B63" s="544" t="s">
        <v>830</v>
      </c>
      <c r="C63" s="545"/>
      <c r="D63" s="326"/>
      <c r="E63" s="326"/>
      <c r="F63" s="326"/>
      <c r="G63" s="327"/>
      <c r="H63" s="6">
        <v>0</v>
      </c>
      <c r="I63" s="6">
        <v>0</v>
      </c>
      <c r="J63" s="6">
        <v>0</v>
      </c>
      <c r="K63" s="6">
        <v>0</v>
      </c>
      <c r="L63" s="6">
        <v>0</v>
      </c>
      <c r="M63" s="6">
        <v>0</v>
      </c>
      <c r="N63" s="6">
        <v>0</v>
      </c>
      <c r="O63" s="6">
        <v>0</v>
      </c>
      <c r="P63" s="29">
        <f>SUM(H63:O63)</f>
        <v>0</v>
      </c>
      <c r="Q63" s="6">
        <v>0</v>
      </c>
      <c r="R63" s="6">
        <v>0</v>
      </c>
      <c r="S63" s="6">
        <v>0</v>
      </c>
      <c r="T63" s="6">
        <v>0</v>
      </c>
      <c r="U63" s="6">
        <v>0</v>
      </c>
      <c r="V63" s="6">
        <v>0</v>
      </c>
      <c r="W63" s="6">
        <v>0</v>
      </c>
      <c r="X63" s="6">
        <v>0</v>
      </c>
      <c r="Y63" s="6">
        <v>0</v>
      </c>
      <c r="Z63" s="6">
        <v>0</v>
      </c>
      <c r="AA63" s="6">
        <v>0</v>
      </c>
      <c r="AB63" s="6">
        <v>0</v>
      </c>
      <c r="AC63" s="6">
        <v>0</v>
      </c>
      <c r="AD63" s="29">
        <f>SUM(P63:AC63)</f>
        <v>0</v>
      </c>
    </row>
    <row r="64" spans="1:34" customFormat="1" ht="12.75" customHeight="1" x14ac:dyDescent="0.25">
      <c r="A64" s="310"/>
      <c r="B64" s="325"/>
      <c r="C64" s="326"/>
      <c r="D64" s="326"/>
      <c r="E64" s="326"/>
      <c r="F64" s="326"/>
      <c r="G64" s="327"/>
      <c r="H64" s="321"/>
      <c r="I64" s="321"/>
      <c r="J64" s="321"/>
      <c r="K64" s="321"/>
      <c r="L64" s="321"/>
      <c r="M64" s="321"/>
      <c r="N64" s="321"/>
      <c r="O64" s="321"/>
      <c r="P64" s="28"/>
      <c r="Q64" s="28"/>
      <c r="R64" s="28"/>
      <c r="S64" s="28"/>
      <c r="T64" s="28"/>
      <c r="U64" s="28"/>
      <c r="V64" s="28"/>
      <c r="W64" s="28"/>
      <c r="X64" s="28"/>
      <c r="Y64" s="28"/>
      <c r="Z64" s="28"/>
      <c r="AA64" s="28"/>
      <c r="AB64" s="28"/>
      <c r="AC64" s="28"/>
      <c r="AD64" s="28"/>
    </row>
    <row r="65" spans="1:34" customFormat="1" ht="25.5" customHeight="1" x14ac:dyDescent="0.25">
      <c r="A65" s="310">
        <v>6</v>
      </c>
      <c r="B65" s="542" t="s">
        <v>831</v>
      </c>
      <c r="C65" s="543"/>
      <c r="D65" s="328"/>
      <c r="E65" s="328"/>
      <c r="F65" s="328"/>
      <c r="G65" s="329"/>
      <c r="H65" s="518">
        <v>33236</v>
      </c>
      <c r="I65" s="518">
        <v>14488</v>
      </c>
      <c r="J65" s="518">
        <v>196</v>
      </c>
      <c r="K65" s="518">
        <v>16143</v>
      </c>
      <c r="L65" s="518">
        <v>0</v>
      </c>
      <c r="M65" s="518">
        <v>0</v>
      </c>
      <c r="N65" s="518">
        <v>1346</v>
      </c>
      <c r="O65" s="518">
        <v>0</v>
      </c>
      <c r="P65" s="29">
        <f>SUM(H65:O65)</f>
        <v>65409</v>
      </c>
      <c r="Q65" s="519">
        <v>31998</v>
      </c>
      <c r="R65" s="519">
        <v>0</v>
      </c>
      <c r="S65" s="519">
        <v>21654</v>
      </c>
      <c r="T65" s="519">
        <v>0</v>
      </c>
      <c r="U65" s="519">
        <v>1595</v>
      </c>
      <c r="V65" s="519">
        <v>4212</v>
      </c>
      <c r="W65" s="519">
        <v>8619</v>
      </c>
      <c r="X65" s="519">
        <v>9</v>
      </c>
      <c r="Y65" s="519">
        <v>20</v>
      </c>
      <c r="Z65" s="519">
        <v>0</v>
      </c>
      <c r="AA65" s="519">
        <v>0</v>
      </c>
      <c r="AB65" s="519">
        <v>0</v>
      </c>
      <c r="AC65" s="519">
        <v>0</v>
      </c>
      <c r="AD65" s="29">
        <f>SUM(P65:AC65)</f>
        <v>133516</v>
      </c>
      <c r="AF65" s="164"/>
      <c r="AG65" s="164"/>
      <c r="AH65" s="164"/>
    </row>
    <row r="67" spans="1:34" x14ac:dyDescent="0.2">
      <c r="B67" s="207"/>
      <c r="C67" s="207"/>
      <c r="D67" s="207"/>
      <c r="E67" s="207"/>
      <c r="F67" s="207"/>
      <c r="G67" s="207"/>
    </row>
  </sheetData>
  <sheetProtection algorithmName="SHA-512" hashValue="9pOSaxXJhpgxGcfqTvlvph1kuGVLz7UKvoCExcwZbr7CbnLtQFKXkDINxTX2XUQMeppLA/NEZ/+QGN9dYKepQQ==" saltValue="7Z/cuAnqxcLlUBj2eifdMg==" spinCount="100000" sheet="1"/>
  <mergeCells count="4">
    <mergeCell ref="H1:P1"/>
    <mergeCell ref="B65:C65"/>
    <mergeCell ref="B63:C63"/>
    <mergeCell ref="B1:C1"/>
  </mergeCells>
  <dataValidations xWindow="1514" yWindow="908" count="10">
    <dataValidation type="whole" operator="greaterThan" allowBlank="1" showInputMessage="1" showErrorMessage="1" errorTitle="Whole numbers only allowed" error="All monies should be independently rounded to the nearest £1,000." sqref="H6:O50">
      <formula1>-99999999</formula1>
    </dataValidation>
    <dataValidation type="whole" operator="greaterThan" allowBlank="1" showInputMessage="1" showErrorMessage="1" errorTitle="Whole numbers only allowed" error="All monies should be independently rounded to the nearest £1,000." sqref="H53:O53">
      <formula1>-99999999</formula1>
    </dataValidation>
    <dataValidation type="whole" operator="greaterThan" allowBlank="1" showInputMessage="1" showErrorMessage="1" errorTitle="Whole numbers only allowed" error="All monies should be independently rounded to the nearest £1,000." sqref="H56:O58">
      <formula1>-99999999</formula1>
    </dataValidation>
    <dataValidation type="whole" operator="greaterThan" allowBlank="1" showInputMessage="1" showErrorMessage="1" errorTitle="Whole numbers only allowed" error="All monies should be independently rounded to the nearest £1,000." sqref="H65:O65">
      <formula1>-99999999</formula1>
    </dataValidation>
    <dataValidation type="whole" operator="greaterThan" allowBlank="1" showInputMessage="1" showErrorMessage="1" errorTitle="Whole numbers only allowed" error="All monies should be independently rounded to the nearest £1,000." sqref="Q6:AC50">
      <formula1>-99999999</formula1>
    </dataValidation>
    <dataValidation type="whole" operator="greaterThan" allowBlank="1" showInputMessage="1" showErrorMessage="1" errorTitle="Whole numbers only allowed" error="All monies should be independently rounded to the nearest £1,000." sqref="Q53:AC53">
      <formula1>-99999999</formula1>
    </dataValidation>
    <dataValidation type="whole" operator="greaterThan" allowBlank="1" showInputMessage="1" showErrorMessage="1" errorTitle="Whole numbers only allowed" error="All monies should be independently rounded to the nearest £1,000." sqref="Q56:AC58">
      <formula1>-99999999</formula1>
    </dataValidation>
    <dataValidation type="whole" operator="greaterThan" allowBlank="1" showInputMessage="1" showErrorMessage="1" errorTitle="Whole numbers only allowed" error="All monies should be independently rounded to the nearest £1,000." sqref="Q65:AC65">
      <formula1>-99999999</formula1>
    </dataValidation>
    <dataValidation type="whole" operator="greaterThan" allowBlank="1" showInputMessage="1" showErrorMessage="1" errorTitle="Whole numbers only allowed" error="All monies should be independently rounded to the nearest £1,000." sqref="H63:O63">
      <formula1>-99999999</formula1>
    </dataValidation>
    <dataValidation type="whole" operator="greaterThan" allowBlank="1" showInputMessage="1" showErrorMessage="1" errorTitle="Whole numbers only allowed" error="All monies should be independently rounded to the nearest £1,000." sqref="Q63:AC63">
      <formula1>-99999999</formula1>
    </dataValidation>
  </dataValidations>
  <pageMargins left="0.70866141732283472" right="0.70866141732283472" top="0.74803149606299213" bottom="0.74803149606299213" header="0.31496062992125984" footer="0.31496062992125984"/>
  <pageSetup paperSize="9" scale="48" orientation="landscape" r:id="rId1"/>
  <colBreaks count="1" manualBreakCount="1">
    <brk id="22" max="1048575" man="1"/>
    <brk id="22" max="16384" man="1"/>
  </colBreaks>
  <ignoredErrors>
    <ignoredError sqref="P61 P6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13</vt:i4>
      </vt:variant>
    </vt:vector>
  </HeadingPairs>
  <TitlesOfParts>
    <vt:vector size="32" baseType="lpstr">
      <vt:lpstr>Title_Page</vt:lpstr>
      <vt:lpstr>Hide_me(drop_downs)</vt:lpstr>
      <vt:lpstr>Hide_me(rule Table_All.1)</vt:lpstr>
      <vt:lpstr>Table_1_UK</vt:lpstr>
      <vt:lpstr>Table_2_UK</vt:lpstr>
      <vt:lpstr>Table_3_UK</vt:lpstr>
      <vt:lpstr>Table_3_Scotland</vt:lpstr>
      <vt:lpstr>Table_4_UK</vt:lpstr>
      <vt:lpstr>Table_5_UK</vt:lpstr>
      <vt:lpstr>Table_6_UK</vt:lpstr>
      <vt:lpstr>Table_7_UK</vt:lpstr>
      <vt:lpstr>Table_7_England</vt:lpstr>
      <vt:lpstr>Table_7_Wales</vt:lpstr>
      <vt:lpstr>Table_7_Scotland</vt:lpstr>
      <vt:lpstr>Table_7_N_Ireland</vt:lpstr>
      <vt:lpstr>Table_8_UK</vt:lpstr>
      <vt:lpstr>Table_9_UK</vt:lpstr>
      <vt:lpstr>Table_10_UK</vt:lpstr>
      <vt:lpstr>KFI</vt:lpstr>
      <vt:lpstr>Table_1_UK!Print_Area</vt:lpstr>
      <vt:lpstr>Table_10_UK!Print_Area</vt:lpstr>
      <vt:lpstr>Table_2_UK!Print_Area</vt:lpstr>
      <vt:lpstr>Table_3_UK!Print_Area</vt:lpstr>
      <vt:lpstr>Table_4_UK!Print_Area</vt:lpstr>
      <vt:lpstr>Table_7_England!Print_Area</vt:lpstr>
      <vt:lpstr>Table_7_N_Ireland!Print_Area</vt:lpstr>
      <vt:lpstr>Table_7_Scotland!Print_Area</vt:lpstr>
      <vt:lpstr>Table_7_Wales!Print_Area</vt:lpstr>
      <vt:lpstr>Title_Page!Print_Area</vt:lpstr>
      <vt:lpstr>Table_5_UK!Print_Titles</vt:lpstr>
      <vt:lpstr>Title_Page!Print_Titles</vt:lpstr>
      <vt:lpstr>Rules</vt:lpstr>
    </vt:vector>
  </TitlesOfParts>
  <Company>HESA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Fuidge</dc:creator>
  <cp:lastModifiedBy>BANNAGHAN John</cp:lastModifiedBy>
  <cp:lastPrinted>2016-03-11T12:13:12Z</cp:lastPrinted>
  <dcterms:created xsi:type="dcterms:W3CDTF">2013-10-23T08:26:51Z</dcterms:created>
  <dcterms:modified xsi:type="dcterms:W3CDTF">2017-07-05T13:14:23Z</dcterms:modified>
</cp:coreProperties>
</file>