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HR\Employee Relations\POLICY and PROCEDURES\Maternity\"/>
    </mc:Choice>
  </mc:AlternateContent>
  <bookViews>
    <workbookView xWindow="0" yWindow="0" windowWidth="14376" windowHeight="6240" activeTab="1"/>
  </bookViews>
  <sheets>
    <sheet name="Menu &amp; Guidance" sheetId="10" r:id="rId1"/>
    <sheet name="Dates - Input screen" sheetId="4" r:id="rId2"/>
  </sheets>
  <definedNames>
    <definedName name="DAYS">'Dates - Input screen'!$L$3:$L$16</definedName>
    <definedName name="GRADE">'Dates - Input screen'!$J$3:$J$12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3" i="4" l="1"/>
  <c r="M21" i="4" l="1"/>
  <c r="M25" i="4" s="1"/>
  <c r="J13" i="4" s="1"/>
  <c r="F21" i="4" l="1"/>
  <c r="M13" i="4"/>
  <c r="M11" i="4"/>
  <c r="F31" i="4" l="1"/>
  <c r="G40" i="4" s="1"/>
  <c r="J15" i="4"/>
  <c r="J17" i="4" s="1"/>
  <c r="G62" i="4" l="1"/>
  <c r="G52" i="4"/>
  <c r="J46" i="4"/>
  <c r="D58" i="4" l="1"/>
  <c r="D46" i="4"/>
  <c r="D36" i="4"/>
  <c r="G36" i="4" l="1"/>
  <c r="D38" i="4" s="1"/>
  <c r="G46" i="4"/>
  <c r="D48" i="4" s="1"/>
  <c r="G58" i="4"/>
  <c r="D60" i="4" s="1"/>
  <c r="F29" i="4"/>
  <c r="F27" i="4"/>
  <c r="F25" i="4"/>
  <c r="F23" i="4"/>
  <c r="G48" i="4" l="1"/>
  <c r="D50" i="4" s="1"/>
  <c r="G38" i="4"/>
  <c r="D40" i="4" s="1"/>
  <c r="G60" i="4"/>
  <c r="D62" i="4" s="1"/>
  <c r="J58" i="4"/>
  <c r="G50" i="4" l="1"/>
  <c r="D52" i="4" s="1"/>
  <c r="J38" i="4"/>
  <c r="K48" i="4"/>
  <c r="J48" i="4" s="1"/>
  <c r="J60" i="4"/>
  <c r="J50" i="4"/>
  <c r="J36" i="4"/>
</calcChain>
</file>

<file path=xl/comments1.xml><?xml version="1.0" encoding="utf-8"?>
<comments xmlns="http://schemas.openxmlformats.org/spreadsheetml/2006/main">
  <authors>
    <author>RICHARDSON Kerry</author>
  </authors>
  <commentList>
    <comment ref="F11" authorId="0" shapeId="0">
      <text>
        <r>
          <rPr>
            <b/>
            <sz val="9"/>
            <color indexed="81"/>
            <rFont val="Tahoma"/>
            <family val="2"/>
          </rPr>
          <t>Note: This is the date that determines your SMP eligibility</t>
        </r>
      </text>
    </comment>
    <comment ref="H11" authorId="0" shapeId="0">
      <text>
        <r>
          <rPr>
            <b/>
            <sz val="9"/>
            <color indexed="81"/>
            <rFont val="Tahoma"/>
            <family val="2"/>
          </rPr>
          <t>NOTE:</t>
        </r>
        <r>
          <rPr>
            <sz val="9"/>
            <color indexed="81"/>
            <rFont val="Tahoma"/>
            <family val="2"/>
          </rPr>
          <t xml:space="preserve"> Lower Earnings Limit - used to check eligibility for SMP (refer to policy)
</t>
        </r>
      </text>
    </comment>
    <comment ref="J13" authorId="0" shapeId="0">
      <text>
        <r>
          <rPr>
            <b/>
            <sz val="9"/>
            <color indexed="81"/>
            <rFont val="Tahoma"/>
            <family val="2"/>
          </rPr>
          <t>Note: If your earnings are less than the lower earnings limit and / or you have less than 26 weeks service at the point you are 25 weeks pregnant, you are not entitled to SMP</t>
        </r>
        <r>
          <rPr>
            <sz val="9"/>
            <color indexed="81"/>
            <rFont val="Tahoma"/>
            <family val="2"/>
          </rPr>
          <t xml:space="preserve">
</t>
        </r>
      </text>
    </comment>
    <comment ref="F15" authorId="0" shapeId="0">
      <text>
        <r>
          <rPr>
            <b/>
            <sz val="9"/>
            <color indexed="81"/>
            <rFont val="Tahoma"/>
            <family val="2"/>
          </rPr>
          <t>Note: This cannot be earlier than 11 weeks before your due date</t>
        </r>
        <r>
          <rPr>
            <sz val="9"/>
            <color indexed="81"/>
            <rFont val="Tahoma"/>
            <family val="2"/>
          </rPr>
          <t xml:space="preserve">
</t>
        </r>
      </text>
    </comment>
    <comment ref="F17" authorId="0" shapeId="0">
      <text>
        <r>
          <rPr>
            <b/>
            <sz val="9"/>
            <color indexed="81"/>
            <rFont val="Tahoma"/>
            <family val="2"/>
          </rPr>
          <t>Note: This should be your combined contractual pay if you have more than 1 post.</t>
        </r>
      </text>
    </comment>
    <comment ref="J17" authorId="0" shapeId="0">
      <text>
        <r>
          <rPr>
            <b/>
            <sz val="9"/>
            <color indexed="81"/>
            <rFont val="Tahoma"/>
            <family val="2"/>
          </rPr>
          <t>Note: If your earnings are less then than the lower earnings limit and you have less than 26 weeks service at the point you are 25 weeks pregnant, you are not entitled to SMP</t>
        </r>
        <r>
          <rPr>
            <sz val="9"/>
            <color indexed="81"/>
            <rFont val="Tahoma"/>
            <family val="2"/>
          </rPr>
          <t xml:space="preserve">
</t>
        </r>
      </text>
    </comment>
    <comment ref="F21" authorId="0" shapeId="0">
      <text>
        <r>
          <rPr>
            <b/>
            <sz val="9"/>
            <color indexed="81"/>
            <rFont val="Tahoma"/>
            <family val="2"/>
          </rPr>
          <t>Note: This is the 15th week before your due date (SMP is calculated as average earnings in the 8 weeks leading up to this date)</t>
        </r>
        <r>
          <rPr>
            <sz val="9"/>
            <color indexed="81"/>
            <rFont val="Tahoma"/>
            <family val="2"/>
          </rPr>
          <t xml:space="preserve">
</t>
        </r>
      </text>
    </comment>
    <comment ref="F23" authorId="0" shapeId="0">
      <text>
        <r>
          <rPr>
            <b/>
            <sz val="9"/>
            <color indexed="81"/>
            <rFont val="Tahoma"/>
            <family val="2"/>
          </rPr>
          <t>Note:If you have a pregnancy related absence after this date, your maternity leave will start the day after your first day of absence.</t>
        </r>
      </text>
    </comment>
    <comment ref="F25" authorId="0" shapeId="0">
      <text>
        <r>
          <rPr>
            <b/>
            <sz val="9"/>
            <color indexed="81"/>
            <rFont val="Tahoma"/>
            <family val="2"/>
          </rPr>
          <t xml:space="preserve">Note: This is the 11th week before your due date </t>
        </r>
        <r>
          <rPr>
            <sz val="9"/>
            <color indexed="81"/>
            <rFont val="Tahoma"/>
            <family val="2"/>
          </rPr>
          <t xml:space="preserve">
</t>
        </r>
      </text>
    </comment>
    <comment ref="J36" authorId="0" shapeId="0">
      <text>
        <r>
          <rPr>
            <b/>
            <sz val="9"/>
            <color indexed="81"/>
            <rFont val="Tahoma"/>
            <family val="2"/>
          </rPr>
          <t>Note: This is the amount of weekly pay you would receive over an 18 week period</t>
        </r>
      </text>
    </comment>
    <comment ref="J38" authorId="0" shapeId="0">
      <text>
        <r>
          <rPr>
            <b/>
            <sz val="9"/>
            <color indexed="81"/>
            <rFont val="Tahoma"/>
            <family val="2"/>
          </rPr>
          <t>NOTE: Payable @the lower rate of SMP or 90% of your average weekly earnings.</t>
        </r>
        <r>
          <rPr>
            <sz val="9"/>
            <color indexed="81"/>
            <rFont val="Tahoma"/>
            <family val="2"/>
          </rPr>
          <t xml:space="preserve">
</t>
        </r>
      </text>
    </comment>
    <comment ref="J40" authorId="0" shapeId="0">
      <text>
        <r>
          <rPr>
            <b/>
            <sz val="9"/>
            <color indexed="81"/>
            <rFont val="Tahoma"/>
            <family val="2"/>
          </rPr>
          <t>Note: you would receive no pay for the last 13 weeks of leave</t>
        </r>
      </text>
    </comment>
    <comment ref="J48" authorId="0" shapeId="0">
      <text>
        <r>
          <rPr>
            <b/>
            <sz val="9"/>
            <color indexed="81"/>
            <rFont val="Tahoma"/>
            <family val="2"/>
          </rPr>
          <t>Note: This cannot exceed your normal contractual full pay</t>
        </r>
        <r>
          <rPr>
            <sz val="9"/>
            <color indexed="81"/>
            <rFont val="Tahoma"/>
            <family val="2"/>
          </rPr>
          <t xml:space="preserve">
</t>
        </r>
      </text>
    </comment>
    <comment ref="J50" authorId="0" shapeId="0">
      <text>
        <r>
          <rPr>
            <b/>
            <sz val="9"/>
            <color indexed="81"/>
            <rFont val="Tahoma"/>
            <family val="2"/>
          </rPr>
          <t>NOTE: Payable @the lower rate of SMP or 90% of your average weekly earnings.</t>
        </r>
      </text>
    </comment>
    <comment ref="J52" authorId="0" shapeId="0">
      <text>
        <r>
          <rPr>
            <b/>
            <sz val="9"/>
            <color indexed="81"/>
            <rFont val="Tahoma"/>
            <family val="2"/>
          </rPr>
          <t>Note: you would receive no pay for the last 13 weeks of leave</t>
        </r>
      </text>
    </comment>
    <comment ref="J58" authorId="0" shapeId="0">
      <text>
        <r>
          <rPr>
            <b/>
            <sz val="9"/>
            <color indexed="81"/>
            <rFont val="Tahoma"/>
            <family val="2"/>
          </rPr>
          <t>Note: SMP may exceed your normal contractual pay as the calculation is based on actual earnings during the qualifying period</t>
        </r>
        <r>
          <rPr>
            <sz val="9"/>
            <color indexed="81"/>
            <rFont val="Tahoma"/>
            <family val="2"/>
          </rPr>
          <t xml:space="preserve">
</t>
        </r>
      </text>
    </comment>
    <comment ref="J62" authorId="0" shapeId="0">
      <text>
        <r>
          <rPr>
            <b/>
            <sz val="9"/>
            <color indexed="81"/>
            <rFont val="Tahoma"/>
            <family val="2"/>
          </rPr>
          <t>Note: you would receive no pay for the last 13 weeks of leave</t>
        </r>
        <r>
          <rPr>
            <sz val="9"/>
            <color indexed="81"/>
            <rFont val="Tahoma"/>
            <family val="2"/>
          </rPr>
          <t xml:space="preserve">
</t>
        </r>
      </text>
    </comment>
  </commentList>
</comments>
</file>

<file path=xl/sharedStrings.xml><?xml version="1.0" encoding="utf-8"?>
<sst xmlns="http://schemas.openxmlformats.org/spreadsheetml/2006/main" count="108" uniqueCount="82">
  <si>
    <t>Click here for instructions on how to complete the calculator</t>
  </si>
  <si>
    <t>Start date of Maternity Leave:</t>
  </si>
  <si>
    <t>Ends:</t>
  </si>
  <si>
    <t>Starts:</t>
  </si>
  <si>
    <t>Basic Information</t>
  </si>
  <si>
    <t>Option 1</t>
  </si>
  <si>
    <t>Option 2</t>
  </si>
  <si>
    <t>Full Pay (inclusive of SMP, where applicable)</t>
  </si>
  <si>
    <t>SMP only (where applicable)</t>
  </si>
  <si>
    <t>Weeks 40 - 52:</t>
  </si>
  <si>
    <t>Unpaid</t>
  </si>
  <si>
    <t>Half Pay, plus SMP where applicable (capped at normal full pay)</t>
  </si>
  <si>
    <t>Weeks 40 -52:</t>
  </si>
  <si>
    <t>Option 3</t>
  </si>
  <si>
    <t>Weeks 1 – 6</t>
  </si>
  <si>
    <t>SMP - 90% of your average weekly earnings (where applicable)</t>
  </si>
  <si>
    <t>Weeks 7 - 39</t>
  </si>
  <si>
    <t>Weeks 40 – 52</t>
  </si>
  <si>
    <t>Period</t>
  </si>
  <si>
    <t>Description of entitlement</t>
  </si>
  <si>
    <t>Option no:</t>
  </si>
  <si>
    <t>Maternity Leave - General Information</t>
  </si>
  <si>
    <t>Please refer to the options and descriptions of pay entitlement provided below before completing the calculator as well as the policy (see link above).</t>
  </si>
  <si>
    <t>Link to Maternity Leave Policy</t>
  </si>
  <si>
    <t xml:space="preserve">Calculator/useful links </t>
  </si>
  <si>
    <t>Weeks 1 - 18:</t>
  </si>
  <si>
    <t>Weeks 19 - 39:</t>
  </si>
  <si>
    <t>Weekly Pay:</t>
  </si>
  <si>
    <t>Weekly SMP:</t>
  </si>
  <si>
    <t>Enter your contractual gross pay:</t>
  </si>
  <si>
    <t>The date by which you must notify us of your pregancy and intention to take maternity leave:</t>
  </si>
  <si>
    <t>Weekly pay for period</t>
  </si>
  <si>
    <t>Key Dates</t>
  </si>
  <si>
    <t xml:space="preserve">This calculator is for illustration purposes only and the figures are not guaranteed. </t>
  </si>
  <si>
    <t>Earliest date maternity leave can start:</t>
  </si>
  <si>
    <t>SMP Qualifying week:</t>
  </si>
  <si>
    <t>4 weeks before due date:</t>
  </si>
  <si>
    <t>Weeks 1 - 9:</t>
  </si>
  <si>
    <t>Weeks 10 - 27:</t>
  </si>
  <si>
    <t xml:space="preserve">Weeks 28 - 39: </t>
  </si>
  <si>
    <t>Standard rate of SMP set by the Government</t>
  </si>
  <si>
    <t>Abbreviations and Definitions</t>
  </si>
  <si>
    <r>
      <rPr>
        <b/>
        <sz val="12"/>
        <rFont val="Calibri"/>
        <family val="2"/>
        <scheme val="minor"/>
      </rPr>
      <t xml:space="preserve">UEMP </t>
    </r>
    <r>
      <rPr>
        <sz val="12"/>
        <rFont val="Calibri"/>
        <family val="2"/>
        <scheme val="minor"/>
      </rPr>
      <t>- University of Edinburgh maternity pay</t>
    </r>
  </si>
  <si>
    <r>
      <rPr>
        <b/>
        <sz val="12"/>
        <rFont val="Calibri"/>
        <family val="2"/>
        <scheme val="minor"/>
      </rPr>
      <t>SMP</t>
    </r>
    <r>
      <rPr>
        <sz val="12"/>
        <rFont val="Calibri"/>
        <family val="2"/>
        <scheme val="minor"/>
      </rPr>
      <t xml:space="preserve"> - statutory maternity pay</t>
    </r>
  </si>
  <si>
    <r>
      <rPr>
        <b/>
        <sz val="12"/>
        <rFont val="Calibri"/>
        <family val="2"/>
        <scheme val="minor"/>
      </rPr>
      <t>Qualifying period</t>
    </r>
    <r>
      <rPr>
        <sz val="12"/>
        <rFont val="Calibri"/>
        <family val="2"/>
        <scheme val="minor"/>
      </rPr>
      <t xml:space="preserve"> - 8 weeks up to 15th week before the baby is due</t>
    </r>
  </si>
  <si>
    <t>LEL:</t>
  </si>
  <si>
    <t>Latest return to work date:</t>
  </si>
  <si>
    <r>
      <rPr>
        <b/>
        <sz val="12"/>
        <rFont val="Calibri"/>
        <family val="2"/>
        <scheme val="minor"/>
      </rPr>
      <t xml:space="preserve">Qualifying week </t>
    </r>
    <r>
      <rPr>
        <sz val="12"/>
        <rFont val="Calibri"/>
        <family val="2"/>
        <scheme val="minor"/>
      </rPr>
      <t>- 15th week before baby's due date i.e. the point in which you are 25 weeks pregnant</t>
    </r>
  </si>
  <si>
    <t>If you choose option 1 or 2 and do not return to work for at least 3 months after your maternity leave, you will need to repay the difference between UEMP and SMP entitlement. If you choose option 3 and return to work for at least 3 months, you will qualify for UEMP. The University will pay you the difference between SMP and 18 weeks' full pay when you return to work.</t>
  </si>
  <si>
    <t>Calculator - General Information</t>
  </si>
  <si>
    <r>
      <rPr>
        <b/>
        <sz val="14"/>
        <rFont val="Calibri"/>
        <family val="2"/>
        <scheme val="minor"/>
      </rPr>
      <t xml:space="preserve">Period of 18 Weeks @ </t>
    </r>
    <r>
      <rPr>
        <sz val="14"/>
        <rFont val="Calibri"/>
        <family val="2"/>
        <scheme val="minor"/>
      </rPr>
      <t xml:space="preserve">full pay </t>
    </r>
  </si>
  <si>
    <r>
      <rPr>
        <b/>
        <sz val="14"/>
        <rFont val="Calibri"/>
        <family val="2"/>
        <scheme val="minor"/>
      </rPr>
      <t>Period of 21 Weeks</t>
    </r>
    <r>
      <rPr>
        <sz val="14"/>
        <rFont val="Calibri"/>
        <family val="2"/>
        <scheme val="minor"/>
      </rPr>
      <t xml:space="preserve"> - @ SMP only</t>
    </r>
  </si>
  <si>
    <r>
      <rPr>
        <b/>
        <sz val="14"/>
        <rFont val="Calibri"/>
        <family val="2"/>
        <scheme val="minor"/>
      </rPr>
      <t xml:space="preserve">Period of 13 Weeks @ </t>
    </r>
    <r>
      <rPr>
        <sz val="14"/>
        <rFont val="Calibri"/>
        <family val="2"/>
        <scheme val="minor"/>
      </rPr>
      <t>Unpaid Leave</t>
    </r>
  </si>
  <si>
    <r>
      <rPr>
        <b/>
        <sz val="14"/>
        <rFont val="Calibri"/>
        <family val="2"/>
        <scheme val="minor"/>
      </rPr>
      <t>Period of 9 Weeks</t>
    </r>
    <r>
      <rPr>
        <sz val="14"/>
        <rFont val="Calibri"/>
        <family val="2"/>
        <scheme val="minor"/>
      </rPr>
      <t xml:space="preserve"> @ Full pay (inclusive of SMP)</t>
    </r>
  </si>
  <si>
    <r>
      <rPr>
        <b/>
        <sz val="14"/>
        <rFont val="Calibri"/>
        <family val="2"/>
        <scheme val="minor"/>
      </rPr>
      <t>Period of 18 Weeks</t>
    </r>
    <r>
      <rPr>
        <sz val="14"/>
        <rFont val="Calibri"/>
        <family val="2"/>
        <scheme val="minor"/>
      </rPr>
      <t xml:space="preserve"> @ Half Pay plus SMP</t>
    </r>
    <r>
      <rPr>
        <i/>
        <sz val="14"/>
        <rFont val="Calibri"/>
        <family val="2"/>
        <scheme val="minor"/>
      </rPr>
      <t xml:space="preserve"> (capped at normal full pay)</t>
    </r>
    <r>
      <rPr>
        <sz val="14"/>
        <rFont val="Calibri"/>
        <family val="2"/>
        <scheme val="minor"/>
      </rPr>
      <t>:</t>
    </r>
  </si>
  <si>
    <r>
      <rPr>
        <b/>
        <sz val="14"/>
        <rFont val="Calibri"/>
        <family val="2"/>
        <scheme val="minor"/>
      </rPr>
      <t>Period of 12 Weeks</t>
    </r>
    <r>
      <rPr>
        <sz val="14"/>
        <rFont val="Calibri"/>
        <family val="2"/>
        <scheme val="minor"/>
      </rPr>
      <t xml:space="preserve"> @ SMP Only</t>
    </r>
  </si>
  <si>
    <r>
      <rPr>
        <b/>
        <sz val="14"/>
        <rFont val="Calibri"/>
        <family val="2"/>
        <scheme val="minor"/>
      </rPr>
      <t>Period of 13 Weeks</t>
    </r>
    <r>
      <rPr>
        <sz val="14"/>
        <rFont val="Calibri"/>
        <family val="2"/>
        <scheme val="minor"/>
      </rPr>
      <t xml:space="preserve"> @ Unpaid Leave </t>
    </r>
  </si>
  <si>
    <r>
      <t xml:space="preserve">Option 3
</t>
    </r>
    <r>
      <rPr>
        <i/>
        <sz val="14"/>
        <rFont val="Calibri"/>
        <family val="2"/>
        <scheme val="minor"/>
      </rPr>
      <t xml:space="preserve"> (this option is generally used when an employee is undecided about returning to work after maternity leave)</t>
    </r>
  </si>
  <si>
    <r>
      <rPr>
        <b/>
        <sz val="13"/>
        <rFont val="Calibri"/>
        <family val="2"/>
        <scheme val="minor"/>
      </rPr>
      <t xml:space="preserve">Period of 6 Weeks @ </t>
    </r>
    <r>
      <rPr>
        <sz val="13"/>
        <rFont val="Calibri"/>
        <family val="2"/>
        <scheme val="minor"/>
      </rPr>
      <t>SMP equivalent to 90% of your average weekly earnings</t>
    </r>
  </si>
  <si>
    <r>
      <rPr>
        <b/>
        <sz val="14"/>
        <rFont val="Calibri"/>
        <family val="2"/>
        <scheme val="minor"/>
      </rPr>
      <t>Period of 13 Weeks</t>
    </r>
    <r>
      <rPr>
        <sz val="14"/>
        <rFont val="Calibri"/>
        <family val="2"/>
        <scheme val="minor"/>
      </rPr>
      <t xml:space="preserve"> @ Unpaid Leave</t>
    </r>
  </si>
  <si>
    <t>90% of earnings</t>
  </si>
  <si>
    <t xml:space="preserve">SMP - the lower of either the standard rate of SMP set by the Government, or 90% of your average weekly earnings (where applicable) </t>
  </si>
  <si>
    <t>Enter date your employment at the University of Edinburgh commenced (dd/mm/yyyy):</t>
  </si>
  <si>
    <t>Enter your due date (dd/mm/yyyy):</t>
  </si>
  <si>
    <t>Enter the start date of your maternity leave (dd/mm/yyyy):</t>
  </si>
  <si>
    <t>25 weeks pregnant</t>
  </si>
  <si>
    <t>26 weeks service</t>
  </si>
  <si>
    <t xml:space="preserve"> </t>
  </si>
  <si>
    <t>There are notes/comments provided throughout the calculator to assist you. Please hover the mouse over the input/outcome fields to view the comments.</t>
  </si>
  <si>
    <t>Maternity Calculator</t>
  </si>
  <si>
    <t>Sunday before DOJ</t>
  </si>
  <si>
    <t>Saturday after due date</t>
  </si>
  <si>
    <t>If you are employed in more than 1 post, your UEMP will be based on all eligible combined earnings.</t>
  </si>
  <si>
    <r>
      <rPr>
        <b/>
        <sz val="13"/>
        <rFont val="Calibri"/>
        <family val="2"/>
        <scheme val="minor"/>
      </rPr>
      <t xml:space="preserve">Period of 33 Weeks </t>
    </r>
    <r>
      <rPr>
        <sz val="13"/>
        <rFont val="Calibri"/>
        <family val="2"/>
        <scheme val="minor"/>
      </rPr>
      <t>SMP @ the lower of either the standard rate of SMP set by the Government, or 90% of your average weekly earnings (where applicable).</t>
    </r>
  </si>
  <si>
    <t>2020 Maternity Leave Calculator</t>
  </si>
  <si>
    <r>
      <t xml:space="preserve">
</t>
    </r>
    <r>
      <rPr>
        <sz val="14"/>
        <color theme="1"/>
        <rFont val="Calibri"/>
        <family val="2"/>
        <scheme val="minor"/>
      </rPr>
      <t xml:space="preserve">If you require this document in an alternative format please contact HR via email humanresources@ed.ac.uk or by telephone on 0131 650 8127. </t>
    </r>
    <r>
      <rPr>
        <sz val="11"/>
        <color theme="1"/>
        <rFont val="Calibri"/>
        <family val="2"/>
        <scheme val="minor"/>
      </rPr>
      <t xml:space="preserve">
</t>
    </r>
  </si>
  <si>
    <t>Complete the "basic information" requested in the top 4 input fields. The remainder of the figures are calculated and auto-populated.</t>
  </si>
  <si>
    <t>This calculator should not be used if you are employed on a guaranteed hours (GH) contract.</t>
  </si>
  <si>
    <t>Statutory Maternity Pay - To be entitled to SMP, you must have at least 26 weeks service at the point at which you are 25 weeks pregnant and have average earnings above the LEL for National Insurance Contributions in the 8 weeks prior to the qualifying week i.e. the qualifying period. The calculator will return £0.00 if you are ineligible for SMP based on the information you input.</t>
  </si>
  <si>
    <r>
      <rPr>
        <b/>
        <sz val="12"/>
        <color theme="1"/>
        <rFont val="Calibri"/>
        <family val="2"/>
        <scheme val="minor"/>
      </rPr>
      <t xml:space="preserve">The outcomes from the calculator are for illustration purposes only </t>
    </r>
    <r>
      <rPr>
        <sz val="12"/>
        <color theme="1"/>
        <rFont val="Calibri"/>
        <family val="2"/>
        <scheme val="minor"/>
      </rPr>
      <t xml:space="preserve">to allow you to make a decision on your payment options. If your earnings change during the maternity leave payment, your Maternity Pay will be adjusted accordingly. </t>
    </r>
    <r>
      <rPr>
        <b/>
        <sz val="12"/>
        <color theme="1"/>
        <rFont val="Calibri"/>
        <family val="2"/>
        <scheme val="minor"/>
      </rPr>
      <t>In addition if you have changed grade, hours, or contract since the qualifying period, please contact HR Operations for guidance as this calculator will not provide accurate figures for your maternity pay in this situation.</t>
    </r>
  </si>
  <si>
    <t>This calculator is for illustration purposes only and the figures are not guaranteed
Please also note that entitlement to Statutory Maternity Pay (SMP) is based on your earnings during the 'qualifying period'. If you have changed grade, hours, or contract since the qualifying period, please contact HR Operations for guidance as this calculator will not provide accurate figures for your statutory maternity pay in this situation.</t>
  </si>
  <si>
    <r>
      <rPr>
        <b/>
        <sz val="12"/>
        <rFont val="Calibri"/>
        <family val="2"/>
        <scheme val="minor"/>
      </rPr>
      <t>LEL -</t>
    </r>
    <r>
      <rPr>
        <sz val="12"/>
        <rFont val="Calibri"/>
        <family val="2"/>
        <scheme val="minor"/>
      </rPr>
      <t xml:space="preserve"> Lower Earnings Limit (currently £6,240 a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</si>
</sst>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6" x14ac:knownFonts="1">
    <font>
      <sz val="11"/>
      <color theme="1"/>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sz val="11"/>
      <color theme="10"/>
      <name val="Calibri"/>
      <family val="2"/>
      <scheme val="minor"/>
    </font>
    <font>
      <sz val="14"/>
      <name val="Calibri"/>
      <family val="2"/>
      <scheme val="minor"/>
    </font>
    <font>
      <b/>
      <u/>
      <sz val="14"/>
      <name val="Calibri"/>
      <family val="2"/>
      <scheme val="minor"/>
    </font>
    <font>
      <sz val="20"/>
      <name val="Calibri"/>
      <family val="2"/>
      <scheme val="minor"/>
    </font>
    <font>
      <sz val="11"/>
      <color rgb="FF3F3F76"/>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b/>
      <sz val="12"/>
      <name val="Calibri"/>
      <family val="2"/>
      <scheme val="minor"/>
    </font>
    <font>
      <u/>
      <sz val="12"/>
      <color theme="10"/>
      <name val="Calibri"/>
      <family val="2"/>
      <scheme val="minor"/>
    </font>
    <font>
      <sz val="9"/>
      <color indexed="81"/>
      <name val="Tahoma"/>
      <family val="2"/>
    </font>
    <font>
      <b/>
      <sz val="9"/>
      <color indexed="81"/>
      <name val="Tahoma"/>
      <family val="2"/>
    </font>
    <font>
      <sz val="12"/>
      <name val="Calibri"/>
      <family val="2"/>
      <scheme val="minor"/>
    </font>
    <font>
      <sz val="16"/>
      <name val="Calibri"/>
      <family val="2"/>
      <scheme val="minor"/>
    </font>
    <font>
      <b/>
      <sz val="11"/>
      <name val="Calibri"/>
      <family val="2"/>
      <scheme val="minor"/>
    </font>
    <font>
      <b/>
      <sz val="36"/>
      <name val="Calibri"/>
      <family val="2"/>
      <scheme val="minor"/>
    </font>
    <font>
      <u/>
      <sz val="20"/>
      <name val="Calibri"/>
      <family val="2"/>
      <scheme val="minor"/>
    </font>
    <font>
      <b/>
      <sz val="14"/>
      <name val="Calibri"/>
      <family val="2"/>
      <scheme val="minor"/>
    </font>
    <font>
      <i/>
      <sz val="14"/>
      <name val="Calibri"/>
      <family val="2"/>
      <scheme val="minor"/>
    </font>
    <font>
      <u/>
      <sz val="14"/>
      <name val="Calibri"/>
      <family val="2"/>
      <scheme val="minor"/>
    </font>
    <font>
      <b/>
      <i/>
      <sz val="14"/>
      <name val="Calibri"/>
      <family val="2"/>
      <scheme val="minor"/>
    </font>
    <font>
      <sz val="11"/>
      <name val="Calibri"/>
      <family val="2"/>
      <scheme val="minor"/>
    </font>
    <font>
      <sz val="13"/>
      <name val="Calibri"/>
      <family val="2"/>
      <scheme val="minor"/>
    </font>
    <font>
      <b/>
      <sz val="13"/>
      <name val="Calibri"/>
      <family val="2"/>
      <scheme val="minor"/>
    </font>
    <font>
      <b/>
      <sz val="14"/>
      <color theme="0"/>
      <name val="Calibri"/>
      <family val="2"/>
      <scheme val="minor"/>
    </font>
    <font>
      <b/>
      <sz val="14"/>
      <color rgb="FFFA7D00"/>
      <name val="Calibri"/>
      <family val="2"/>
      <scheme val="minor"/>
    </font>
    <font>
      <sz val="14"/>
      <color theme="0"/>
      <name val="Calibri"/>
      <family val="2"/>
      <scheme val="minor"/>
    </font>
    <font>
      <sz val="12"/>
      <color theme="0"/>
      <name val="Calibri"/>
      <family val="2"/>
      <scheme val="minor"/>
    </font>
    <font>
      <sz val="14"/>
      <color theme="1"/>
      <name val="Calibri"/>
      <family val="2"/>
      <scheme val="minor"/>
    </font>
    <font>
      <b/>
      <sz val="16"/>
      <name val="Calibri"/>
      <family val="2"/>
      <scheme val="minor"/>
    </font>
    <font>
      <sz val="20"/>
      <color theme="0"/>
      <name val="Calibri"/>
      <family val="2"/>
      <scheme val="minor"/>
    </font>
    <font>
      <u/>
      <sz val="20"/>
      <color theme="10"/>
      <name val="Calibri"/>
      <family val="2"/>
      <scheme val="minor"/>
    </font>
  </fonts>
  <fills count="9">
    <fill>
      <patternFill patternType="none"/>
    </fill>
    <fill>
      <patternFill patternType="gray125"/>
    </fill>
    <fill>
      <patternFill patternType="solid">
        <fgColor rgb="FFF2F2F2"/>
      </patternFill>
    </fill>
    <fill>
      <patternFill patternType="solid">
        <fgColor rgb="FFA5A5A5"/>
      </patternFill>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rgb="FFFFCC99"/>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thin">
        <color rgb="FF3F3F3F"/>
      </right>
      <top/>
      <bottom/>
      <diagonal/>
    </border>
  </borders>
  <cellStyleXfs count="6">
    <xf numFmtId="0" fontId="0" fillId="0" borderId="0"/>
    <xf numFmtId="0" fontId="1" fillId="2" borderId="1" applyNumberFormat="0" applyAlignment="0" applyProtection="0"/>
    <xf numFmtId="0" fontId="2" fillId="3" borderId="2" applyNumberFormat="0" applyAlignment="0" applyProtection="0"/>
    <xf numFmtId="0" fontId="3" fillId="4" borderId="0" applyNumberFormat="0" applyBorder="0" applyAlignment="0" applyProtection="0"/>
    <xf numFmtId="0" fontId="4" fillId="0" borderId="0" applyNumberFormat="0" applyFill="0" applyBorder="0" applyAlignment="0" applyProtection="0"/>
    <xf numFmtId="0" fontId="8" fillId="7" borderId="1" applyNumberFormat="0" applyAlignment="0" applyProtection="0"/>
  </cellStyleXfs>
  <cellXfs count="216">
    <xf numFmtId="0" fontId="0" fillId="0" borderId="0" xfId="0"/>
    <xf numFmtId="0" fontId="10" fillId="0" borderId="0" xfId="0" applyFont="1" applyProtection="1"/>
    <xf numFmtId="0" fontId="12" fillId="0" borderId="10" xfId="4" applyFont="1" applyBorder="1" applyAlignment="1" applyProtection="1">
      <alignment horizontal="left" wrapText="1"/>
    </xf>
    <xf numFmtId="0" fontId="10" fillId="6" borderId="0" xfId="0" applyFont="1" applyFill="1" applyProtection="1"/>
    <xf numFmtId="0" fontId="10" fillId="6" borderId="23" xfId="0" applyFont="1" applyFill="1" applyBorder="1" applyProtection="1"/>
    <xf numFmtId="0" fontId="10" fillId="6" borderId="0" xfId="0" applyFont="1" applyFill="1" applyBorder="1" applyAlignment="1" applyProtection="1">
      <alignment wrapText="1"/>
    </xf>
    <xf numFmtId="0" fontId="10" fillId="6" borderId="0" xfId="0" applyFont="1" applyFill="1" applyBorder="1" applyProtection="1"/>
    <xf numFmtId="0" fontId="9" fillId="5" borderId="3" xfId="0" applyFont="1" applyFill="1" applyBorder="1" applyAlignment="1" applyProtection="1">
      <alignment wrapText="1"/>
    </xf>
    <xf numFmtId="0" fontId="9" fillId="5" borderId="3" xfId="0" applyFont="1" applyFill="1" applyBorder="1" applyAlignment="1" applyProtection="1"/>
    <xf numFmtId="0" fontId="9" fillId="5" borderId="3" xfId="0" applyFont="1" applyFill="1" applyBorder="1" applyProtection="1"/>
    <xf numFmtId="0" fontId="10" fillId="0" borderId="0" xfId="0" applyFont="1" applyAlignment="1" applyProtection="1">
      <alignment wrapText="1"/>
    </xf>
    <xf numFmtId="0" fontId="10" fillId="0" borderId="0" xfId="0" applyFont="1" applyBorder="1" applyAlignment="1" applyProtection="1">
      <alignment horizontal="left"/>
    </xf>
    <xf numFmtId="0" fontId="10" fillId="0" borderId="0" xfId="0" applyFont="1" applyAlignment="1" applyProtection="1">
      <alignment horizontal="left"/>
    </xf>
    <xf numFmtId="0" fontId="13" fillId="0" borderId="11" xfId="4" applyFont="1" applyBorder="1" applyAlignment="1" applyProtection="1">
      <alignment horizontal="left" wrapText="1"/>
    </xf>
    <xf numFmtId="0" fontId="16" fillId="0" borderId="7" xfId="4" applyFont="1" applyBorder="1" applyAlignment="1" applyProtection="1">
      <alignment horizontal="left" wrapText="1"/>
    </xf>
    <xf numFmtId="0" fontId="11" fillId="0" borderId="24" xfId="0" applyFont="1" applyBorder="1" applyAlignment="1" applyProtection="1">
      <alignment wrapText="1"/>
    </xf>
    <xf numFmtId="0" fontId="5" fillId="6" borderId="0" xfId="0" applyFont="1" applyFill="1" applyBorder="1" applyProtection="1"/>
    <xf numFmtId="0" fontId="5" fillId="0" borderId="0" xfId="0" applyFont="1" applyBorder="1" applyProtection="1"/>
    <xf numFmtId="0" fontId="7" fillId="0" borderId="0" xfId="0" applyFont="1" applyBorder="1" applyProtection="1"/>
    <xf numFmtId="0" fontId="17" fillId="0" borderId="17" xfId="0" applyFont="1" applyFill="1" applyBorder="1" applyProtection="1"/>
    <xf numFmtId="0" fontId="5" fillId="0" borderId="0" xfId="0" applyFont="1" applyFill="1" applyBorder="1" applyProtection="1"/>
    <xf numFmtId="0" fontId="5" fillId="0" borderId="17" xfId="0" applyFont="1" applyFill="1" applyBorder="1" applyProtection="1"/>
    <xf numFmtId="1" fontId="5" fillId="0" borderId="0" xfId="0" applyNumberFormat="1" applyFont="1" applyFill="1" applyBorder="1" applyProtection="1"/>
    <xf numFmtId="0" fontId="6" fillId="0" borderId="0" xfId="0" applyFont="1" applyFill="1" applyBorder="1" applyAlignment="1" applyProtection="1">
      <alignment horizontal="center" wrapText="1"/>
    </xf>
    <xf numFmtId="0" fontId="13" fillId="0" borderId="6" xfId="4" applyFont="1" applyBorder="1" applyAlignment="1" applyProtection="1">
      <alignment horizontal="left" wrapText="1"/>
    </xf>
    <xf numFmtId="0" fontId="13" fillId="0" borderId="7" xfId="4" applyFont="1" applyBorder="1" applyAlignment="1" applyProtection="1">
      <alignment horizontal="left" wrapText="1"/>
    </xf>
    <xf numFmtId="2" fontId="5" fillId="0" borderId="17" xfId="0" applyNumberFormat="1" applyFont="1" applyFill="1" applyBorder="1" applyProtection="1"/>
    <xf numFmtId="0" fontId="18" fillId="6" borderId="17" xfId="1" applyFont="1" applyFill="1" applyBorder="1" applyAlignment="1" applyProtection="1">
      <alignment horizontal="center"/>
    </xf>
    <xf numFmtId="0" fontId="9" fillId="0" borderId="3" xfId="0" applyFont="1" applyBorder="1" applyAlignment="1" applyProtection="1">
      <alignment horizontal="left" vertical="center"/>
    </xf>
    <xf numFmtId="0" fontId="10" fillId="0" borderId="3" xfId="0" applyFont="1" applyBorder="1" applyAlignment="1" applyProtection="1">
      <alignment vertical="center" wrapText="1"/>
    </xf>
    <xf numFmtId="0" fontId="10" fillId="6" borderId="3" xfId="0" applyFont="1" applyFill="1" applyBorder="1" applyAlignment="1" applyProtection="1">
      <alignment vertical="center" wrapText="1"/>
    </xf>
    <xf numFmtId="0" fontId="16" fillId="0" borderId="3" xfId="4" applyFont="1" applyBorder="1" applyAlignment="1" applyProtection="1">
      <alignment vertical="center" wrapText="1"/>
    </xf>
    <xf numFmtId="0" fontId="5" fillId="0" borderId="0" xfId="3" applyFont="1" applyFill="1" applyBorder="1" applyAlignment="1" applyProtection="1">
      <alignment horizontal="left" vertical="center" wrapText="1"/>
    </xf>
    <xf numFmtId="0" fontId="5" fillId="0" borderId="0" xfId="3" applyFont="1" applyFill="1" applyBorder="1" applyAlignment="1" applyProtection="1">
      <alignment horizontal="left" vertical="center"/>
    </xf>
    <xf numFmtId="0" fontId="5" fillId="0" borderId="16" xfId="0" applyFont="1" applyFill="1" applyBorder="1" applyAlignment="1" applyProtection="1"/>
    <xf numFmtId="0" fontId="7" fillId="0" borderId="16" xfId="0" applyFont="1" applyBorder="1" applyProtection="1"/>
    <xf numFmtId="0" fontId="21" fillId="0" borderId="16"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0" fillId="0" borderId="0" xfId="4" applyFont="1" applyFill="1" applyBorder="1" applyAlignment="1" applyProtection="1">
      <alignment horizontal="left"/>
    </xf>
    <xf numFmtId="0" fontId="7" fillId="0" borderId="0" xfId="0" applyFont="1" applyFill="1" applyBorder="1" applyProtection="1"/>
    <xf numFmtId="0" fontId="7" fillId="0" borderId="17" xfId="0" applyFont="1" applyFill="1" applyBorder="1" applyProtection="1"/>
    <xf numFmtId="0" fontId="5" fillId="0" borderId="16" xfId="0" applyFont="1" applyBorder="1" applyProtection="1"/>
    <xf numFmtId="0" fontId="21" fillId="0" borderId="16" xfId="0" applyFont="1" applyFill="1" applyBorder="1" applyAlignment="1" applyProtection="1"/>
    <xf numFmtId="0" fontId="21" fillId="0" borderId="0" xfId="0" applyFont="1" applyFill="1" applyBorder="1" applyAlignment="1" applyProtection="1">
      <alignment horizontal="center"/>
    </xf>
    <xf numFmtId="14" fontId="5" fillId="7" borderId="24" xfId="5" applyNumberFormat="1" applyFont="1" applyBorder="1" applyAlignment="1" applyProtection="1">
      <alignment horizontal="center" wrapText="1"/>
      <protection locked="0"/>
    </xf>
    <xf numFmtId="0" fontId="6" fillId="0" borderId="0" xfId="0" applyFont="1" applyFill="1" applyBorder="1" applyAlignment="1" applyProtection="1">
      <alignment horizontal="center"/>
    </xf>
    <xf numFmtId="0" fontId="21" fillId="0" borderId="0" xfId="0" applyFont="1" applyFill="1" applyBorder="1" applyAlignment="1" applyProtection="1"/>
    <xf numFmtId="0" fontId="21" fillId="0" borderId="16" xfId="0" applyFont="1" applyFill="1" applyBorder="1" applyAlignment="1" applyProtection="1">
      <alignment wrapText="1"/>
    </xf>
    <xf numFmtId="0" fontId="21" fillId="0" borderId="0" xfId="0" applyFont="1" applyFill="1" applyBorder="1" applyAlignment="1" applyProtection="1">
      <alignment wrapText="1"/>
    </xf>
    <xf numFmtId="0" fontId="21" fillId="0" borderId="0" xfId="0" applyFont="1" applyFill="1" applyBorder="1" applyAlignment="1" applyProtection="1">
      <alignment horizontal="center" wrapText="1"/>
    </xf>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vertical="center"/>
    </xf>
    <xf numFmtId="0" fontId="21" fillId="0" borderId="16"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vertical="center" wrapText="1"/>
    </xf>
    <xf numFmtId="164" fontId="5" fillId="7" borderId="24" xfId="5" applyNumberFormat="1" applyFont="1" applyBorder="1" applyAlignment="1" applyProtection="1">
      <alignment horizontal="center" wrapText="1"/>
      <protection locked="0"/>
    </xf>
    <xf numFmtId="0" fontId="5" fillId="0" borderId="0" xfId="0" applyFont="1" applyFill="1" applyBorder="1" applyAlignment="1" applyProtection="1">
      <alignment horizontal="left" wrapText="1"/>
    </xf>
    <xf numFmtId="164" fontId="21" fillId="0" borderId="0" xfId="2" applyNumberFormat="1" applyFont="1" applyFill="1" applyBorder="1" applyAlignment="1" applyProtection="1">
      <alignment horizontal="center" wrapText="1"/>
    </xf>
    <xf numFmtId="164" fontId="21" fillId="6" borderId="17" xfId="2" applyNumberFormat="1" applyFont="1" applyFill="1" applyBorder="1" applyAlignment="1" applyProtection="1">
      <alignment horizontal="center" wrapText="1"/>
    </xf>
    <xf numFmtId="0" fontId="21" fillId="0" borderId="16" xfId="0" applyFont="1" applyFill="1" applyBorder="1" applyAlignment="1" applyProtection="1">
      <alignment horizontal="left"/>
    </xf>
    <xf numFmtId="0" fontId="21" fillId="0" borderId="16"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2" fillId="0" borderId="0" xfId="0" applyFont="1" applyFill="1" applyBorder="1" applyProtection="1"/>
    <xf numFmtId="0" fontId="5" fillId="0" borderId="16" xfId="0" applyFont="1" applyFill="1" applyBorder="1" applyProtection="1"/>
    <xf numFmtId="0" fontId="21" fillId="0" borderId="0" xfId="0" applyFont="1" applyFill="1" applyBorder="1" applyAlignment="1" applyProtection="1">
      <alignment horizontal="left"/>
    </xf>
    <xf numFmtId="0" fontId="6" fillId="0" borderId="16" xfId="0" applyFont="1" applyFill="1" applyBorder="1" applyAlignment="1" applyProtection="1"/>
    <xf numFmtId="0" fontId="6" fillId="0" borderId="16"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6" xfId="0" applyFont="1" applyFill="1" applyBorder="1" applyAlignment="1" applyProtection="1">
      <alignment horizontal="center"/>
    </xf>
    <xf numFmtId="0" fontId="6" fillId="0" borderId="16" xfId="0" applyFont="1" applyFill="1" applyBorder="1" applyAlignment="1" applyProtection="1">
      <alignment horizontal="left"/>
    </xf>
    <xf numFmtId="0" fontId="6" fillId="0" borderId="0" xfId="0" applyFont="1" applyFill="1" applyBorder="1" applyAlignment="1" applyProtection="1">
      <alignment horizontal="left"/>
    </xf>
    <xf numFmtId="0" fontId="23" fillId="0" borderId="0" xfId="0" applyFont="1" applyFill="1" applyBorder="1" applyAlignment="1" applyProtection="1">
      <alignment horizontal="center"/>
    </xf>
    <xf numFmtId="0" fontId="5" fillId="0" borderId="16" xfId="0" applyFont="1" applyFill="1" applyBorder="1" applyAlignment="1" applyProtection="1">
      <alignment horizontal="left"/>
    </xf>
    <xf numFmtId="0" fontId="5" fillId="0" borderId="0" xfId="0" applyFont="1" applyFill="1" applyBorder="1" applyAlignment="1" applyProtection="1">
      <alignment horizontal="center" vertical="center"/>
    </xf>
    <xf numFmtId="0" fontId="5" fillId="0" borderId="0" xfId="0" applyFont="1" applyBorder="1" applyAlignment="1" applyProtection="1">
      <alignment horizontal="center"/>
    </xf>
    <xf numFmtId="0" fontId="5" fillId="0" borderId="0" xfId="0" applyFont="1" applyFill="1" applyBorder="1" applyAlignment="1" applyProtection="1">
      <alignment horizontal="center" wrapText="1"/>
    </xf>
    <xf numFmtId="164" fontId="21" fillId="3" borderId="2" xfId="2" applyNumberFormat="1" applyFont="1" applyAlignment="1" applyProtection="1">
      <alignment horizontal="center" vertical="center"/>
    </xf>
    <xf numFmtId="164" fontId="5" fillId="0" borderId="0" xfId="0" applyNumberFormat="1" applyFont="1" applyFill="1" applyBorder="1" applyAlignment="1" applyProtection="1">
      <alignment horizontal="center"/>
    </xf>
    <xf numFmtId="0" fontId="5" fillId="6" borderId="17" xfId="0" applyFont="1" applyFill="1" applyBorder="1" applyProtection="1"/>
    <xf numFmtId="0" fontId="22" fillId="0" borderId="0" xfId="0" applyFont="1" applyFill="1" applyBorder="1" applyAlignment="1" applyProtection="1">
      <alignment horizontal="center" wrapText="1"/>
    </xf>
    <xf numFmtId="0" fontId="24" fillId="0" borderId="0" xfId="0" applyFont="1" applyFill="1" applyBorder="1" applyAlignment="1" applyProtection="1">
      <alignment horizontal="center" wrapText="1"/>
    </xf>
    <xf numFmtId="0" fontId="5" fillId="0" borderId="0" xfId="0" applyFont="1" applyFill="1" applyBorder="1" applyAlignment="1" applyProtection="1">
      <alignment horizontal="center" vertical="top" wrapText="1"/>
    </xf>
    <xf numFmtId="0" fontId="5" fillId="0" borderId="16" xfId="0" applyFont="1" applyBorder="1" applyAlignment="1" applyProtection="1">
      <alignment horizontal="left"/>
    </xf>
    <xf numFmtId="0" fontId="5" fillId="0" borderId="0" xfId="0" applyFont="1" applyBorder="1" applyAlignment="1" applyProtection="1">
      <alignment horizontal="left"/>
    </xf>
    <xf numFmtId="0" fontId="5" fillId="0" borderId="0" xfId="0" applyFont="1" applyFill="1" applyBorder="1" applyAlignment="1" applyProtection="1">
      <alignment vertical="top" wrapText="1"/>
    </xf>
    <xf numFmtId="0" fontId="5" fillId="0" borderId="17" xfId="0" applyFont="1" applyBorder="1" applyProtection="1"/>
    <xf numFmtId="0" fontId="6" fillId="0" borderId="16" xfId="0" applyFont="1" applyBorder="1" applyAlignment="1" applyProtection="1"/>
    <xf numFmtId="0" fontId="6" fillId="6" borderId="16" xfId="0" applyFont="1" applyFill="1" applyBorder="1" applyAlignment="1" applyProtection="1"/>
    <xf numFmtId="0" fontId="6" fillId="6" borderId="16"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6" fillId="6" borderId="25" xfId="0" applyFont="1" applyFill="1" applyBorder="1" applyAlignment="1" applyProtection="1">
      <alignment horizontal="center" vertical="center"/>
    </xf>
    <xf numFmtId="0" fontId="6" fillId="6" borderId="17" xfId="0" applyFont="1" applyFill="1" applyBorder="1" applyAlignment="1" applyProtection="1">
      <alignment horizontal="center" vertical="center"/>
    </xf>
    <xf numFmtId="0" fontId="6" fillId="6" borderId="23" xfId="0" applyFont="1" applyFill="1" applyBorder="1" applyAlignment="1" applyProtection="1">
      <alignment horizontal="center" vertical="center"/>
    </xf>
    <xf numFmtId="0" fontId="16" fillId="0" borderId="0" xfId="0" applyFont="1" applyBorder="1" applyAlignment="1" applyProtection="1">
      <alignment horizontal="center"/>
    </xf>
    <xf numFmtId="0" fontId="23" fillId="0" borderId="16" xfId="0" applyFont="1" applyBorder="1" applyAlignment="1" applyProtection="1">
      <alignment horizontal="left"/>
    </xf>
    <xf numFmtId="2" fontId="5" fillId="0" borderId="0" xfId="3" applyNumberFormat="1" applyFont="1" applyFill="1" applyBorder="1" applyAlignment="1" applyProtection="1">
      <alignment horizontal="center"/>
    </xf>
    <xf numFmtId="1" fontId="5" fillId="0" borderId="0" xfId="3" applyNumberFormat="1" applyFont="1" applyFill="1" applyBorder="1" applyAlignment="1" applyProtection="1">
      <alignment horizontal="center"/>
    </xf>
    <xf numFmtId="0" fontId="5" fillId="6" borderId="17" xfId="0" applyFont="1" applyFill="1" applyBorder="1" applyAlignment="1" applyProtection="1">
      <alignment horizontal="center"/>
    </xf>
    <xf numFmtId="0" fontId="5" fillId="0" borderId="16" xfId="0" applyFont="1" applyBorder="1" applyAlignment="1" applyProtection="1">
      <alignment horizontal="left" wrapText="1"/>
    </xf>
    <xf numFmtId="0" fontId="12" fillId="0" borderId="0" xfId="0" applyFont="1" applyBorder="1" applyAlignment="1" applyProtection="1">
      <alignment horizontal="center"/>
    </xf>
    <xf numFmtId="0" fontId="21" fillId="0" borderId="16" xfId="0" applyFont="1" applyBorder="1" applyAlignment="1" applyProtection="1">
      <alignment horizontal="center"/>
    </xf>
    <xf numFmtId="2" fontId="25" fillId="0" borderId="0" xfId="3" applyNumberFormat="1" applyFont="1" applyFill="1" applyBorder="1" applyAlignment="1" applyProtection="1">
      <alignment horizontal="center"/>
    </xf>
    <xf numFmtId="1" fontId="16" fillId="0" borderId="0" xfId="3" applyNumberFormat="1" applyFont="1" applyFill="1" applyBorder="1" applyAlignment="1" applyProtection="1">
      <alignment horizontal="center"/>
    </xf>
    <xf numFmtId="0" fontId="6" fillId="0" borderId="16" xfId="0" applyFont="1" applyBorder="1" applyAlignment="1" applyProtection="1">
      <alignment horizontal="left" wrapText="1"/>
    </xf>
    <xf numFmtId="0" fontId="6" fillId="0" borderId="0" xfId="0" applyFont="1" applyBorder="1" applyAlignment="1" applyProtection="1">
      <alignment horizontal="left"/>
    </xf>
    <xf numFmtId="0" fontId="6" fillId="0" borderId="0" xfId="0" applyFont="1" applyFill="1" applyBorder="1" applyProtection="1"/>
    <xf numFmtId="0" fontId="26" fillId="0" borderId="16" xfId="0" applyFont="1" applyBorder="1" applyAlignment="1" applyProtection="1">
      <alignment horizontal="left" wrapText="1"/>
    </xf>
    <xf numFmtId="0" fontId="16" fillId="0" borderId="0" xfId="0" applyFont="1" applyFill="1" applyBorder="1" applyAlignment="1" applyProtection="1">
      <alignment horizontal="center"/>
    </xf>
    <xf numFmtId="0" fontId="21" fillId="0" borderId="0" xfId="1" applyFont="1" applyFill="1" applyBorder="1" applyAlignment="1" applyProtection="1">
      <alignment horizontal="center" vertical="center"/>
    </xf>
    <xf numFmtId="164" fontId="25" fillId="0" borderId="37" xfId="0" applyNumberFormat="1" applyFont="1" applyBorder="1" applyProtection="1"/>
    <xf numFmtId="0" fontId="21" fillId="0" borderId="18" xfId="0" applyFont="1" applyBorder="1" applyAlignment="1" applyProtection="1">
      <alignment horizontal="center"/>
    </xf>
    <xf numFmtId="0" fontId="21" fillId="0" borderId="19" xfId="0" applyFont="1" applyBorder="1" applyAlignment="1" applyProtection="1">
      <alignment horizontal="center"/>
    </xf>
    <xf numFmtId="0" fontId="5" fillId="0" borderId="19" xfId="0" applyFont="1" applyFill="1" applyBorder="1" applyAlignment="1" applyProtection="1">
      <alignment horizontal="center"/>
    </xf>
    <xf numFmtId="2" fontId="25" fillId="0" borderId="19" xfId="3" applyNumberFormat="1" applyFont="1" applyFill="1" applyBorder="1" applyAlignment="1" applyProtection="1">
      <alignment horizontal="center"/>
    </xf>
    <xf numFmtId="1" fontId="25" fillId="0" borderId="19" xfId="3" applyNumberFormat="1" applyFont="1" applyFill="1" applyBorder="1" applyAlignment="1" applyProtection="1">
      <alignment horizontal="center"/>
    </xf>
    <xf numFmtId="0" fontId="5" fillId="0" borderId="19" xfId="0" applyFont="1" applyBorder="1" applyAlignment="1" applyProtection="1">
      <alignment horizontal="center"/>
    </xf>
    <xf numFmtId="0" fontId="5" fillId="0" borderId="20" xfId="0" applyFont="1" applyBorder="1" applyAlignment="1" applyProtection="1">
      <alignment horizontal="center"/>
    </xf>
    <xf numFmtId="0" fontId="21" fillId="0" borderId="0" xfId="0" applyFont="1" applyBorder="1" applyAlignment="1" applyProtection="1">
      <alignment horizontal="center"/>
    </xf>
    <xf numFmtId="1" fontId="21" fillId="0" borderId="0" xfId="1" applyNumberFormat="1" applyFont="1" applyFill="1" applyBorder="1" applyAlignment="1" applyProtection="1">
      <alignment horizontal="center"/>
    </xf>
    <xf numFmtId="0" fontId="21" fillId="0" borderId="0" xfId="0" applyFont="1" applyBorder="1" applyAlignment="1" applyProtection="1">
      <alignment horizontal="center" vertical="center"/>
    </xf>
    <xf numFmtId="0" fontId="5" fillId="0" borderId="0" xfId="0" applyFont="1" applyFill="1" applyBorder="1" applyAlignment="1" applyProtection="1">
      <alignment wrapText="1"/>
    </xf>
    <xf numFmtId="1" fontId="21" fillId="0" borderId="0" xfId="2" applyNumberFormat="1" applyFont="1" applyFill="1" applyBorder="1" applyAlignment="1" applyProtection="1">
      <alignment horizontal="center" vertical="center"/>
    </xf>
    <xf numFmtId="0" fontId="21" fillId="0" borderId="0" xfId="0" applyFont="1" applyFill="1" applyBorder="1" applyProtection="1"/>
    <xf numFmtId="14" fontId="5" fillId="0" borderId="0" xfId="0" applyNumberFormat="1" applyFont="1" applyFill="1" applyBorder="1" applyProtection="1"/>
    <xf numFmtId="9" fontId="5" fillId="0" borderId="0" xfId="3" applyNumberFormat="1" applyFont="1" applyFill="1" applyBorder="1" applyAlignment="1" applyProtection="1">
      <alignment horizontal="left" vertical="center" wrapText="1"/>
    </xf>
    <xf numFmtId="164" fontId="28" fillId="3" borderId="2" xfId="2" applyNumberFormat="1" applyFont="1" applyAlignment="1" applyProtection="1">
      <alignment horizontal="center" wrapText="1"/>
    </xf>
    <xf numFmtId="14" fontId="29" fillId="2" borderId="24" xfId="1" applyNumberFormat="1" applyFont="1" applyBorder="1" applyAlignment="1" applyProtection="1">
      <alignment horizontal="center" vertical="center"/>
    </xf>
    <xf numFmtId="0" fontId="5" fillId="0" borderId="0" xfId="0" applyFont="1" applyFill="1" applyBorder="1" applyAlignment="1" applyProtection="1">
      <alignment vertical="center"/>
    </xf>
    <xf numFmtId="0" fontId="21" fillId="6" borderId="17" xfId="1" applyFont="1" applyFill="1" applyBorder="1" applyProtection="1"/>
    <xf numFmtId="0" fontId="21" fillId="6" borderId="17" xfId="1" applyFont="1" applyFill="1" applyBorder="1" applyAlignment="1" applyProtection="1">
      <alignment horizontal="center"/>
    </xf>
    <xf numFmtId="0" fontId="6" fillId="0" borderId="0" xfId="0" applyFont="1" applyBorder="1" applyAlignment="1" applyProtection="1">
      <alignment horizontal="center"/>
    </xf>
    <xf numFmtId="164" fontId="30" fillId="6" borderId="37" xfId="0" applyNumberFormat="1" applyFont="1" applyFill="1" applyBorder="1" applyProtection="1"/>
    <xf numFmtId="0" fontId="30" fillId="6" borderId="0" xfId="0" applyFont="1" applyFill="1" applyBorder="1" applyProtection="1"/>
    <xf numFmtId="0" fontId="31" fillId="6" borderId="0" xfId="0" applyFont="1" applyFill="1" applyBorder="1" applyProtection="1"/>
    <xf numFmtId="0" fontId="30" fillId="0" borderId="0" xfId="0" applyFont="1" applyFill="1" applyBorder="1" applyProtection="1"/>
    <xf numFmtId="164" fontId="30" fillId="6" borderId="0" xfId="0" applyNumberFormat="1" applyFont="1" applyFill="1" applyBorder="1" applyProtection="1"/>
    <xf numFmtId="9" fontId="30" fillId="6" borderId="0" xfId="0" applyNumberFormat="1" applyFont="1" applyFill="1" applyBorder="1" applyProtection="1"/>
    <xf numFmtId="0" fontId="30" fillId="6" borderId="0" xfId="0" applyFont="1" applyFill="1" applyBorder="1" applyAlignment="1" applyProtection="1">
      <alignment wrapText="1"/>
    </xf>
    <xf numFmtId="0" fontId="5" fillId="0" borderId="0" xfId="0" applyFont="1" applyFill="1" applyBorder="1" applyAlignment="1" applyProtection="1">
      <alignment horizontal="left" wrapText="1"/>
    </xf>
    <xf numFmtId="164" fontId="5" fillId="0" borderId="25" xfId="5" applyNumberFormat="1" applyFont="1" applyFill="1" applyBorder="1" applyAlignment="1" applyProtection="1">
      <alignment horizontal="center" wrapText="1"/>
      <protection locked="0"/>
    </xf>
    <xf numFmtId="14" fontId="31" fillId="6" borderId="0" xfId="0" applyNumberFormat="1" applyFont="1" applyFill="1" applyBorder="1" applyProtection="1"/>
    <xf numFmtId="14" fontId="30" fillId="6" borderId="0" xfId="0" applyNumberFormat="1" applyFont="1" applyFill="1" applyBorder="1" applyProtection="1"/>
    <xf numFmtId="0" fontId="30" fillId="0" borderId="0" xfId="0" applyFont="1" applyBorder="1" applyProtection="1"/>
    <xf numFmtId="0" fontId="31" fillId="6" borderId="0" xfId="0" applyFont="1" applyFill="1" applyBorder="1" applyAlignment="1" applyProtection="1">
      <alignment wrapText="1"/>
    </xf>
    <xf numFmtId="0" fontId="34" fillId="6" borderId="0" xfId="0" applyFont="1" applyFill="1" applyBorder="1" applyProtection="1"/>
    <xf numFmtId="0" fontId="34" fillId="0" borderId="0" xfId="0" applyFont="1" applyBorder="1" applyProtection="1"/>
    <xf numFmtId="2" fontId="30" fillId="6" borderId="0" xfId="0" applyNumberFormat="1" applyFont="1" applyFill="1" applyBorder="1" applyProtection="1"/>
    <xf numFmtId="0" fontId="0" fillId="0" borderId="4" xfId="0" applyBorder="1" applyAlignment="1" applyProtection="1">
      <alignment horizontal="center" wrapText="1"/>
      <protection locked="0"/>
    </xf>
    <xf numFmtId="0" fontId="0" fillId="0" borderId="25"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23"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10" fillId="0" borderId="3" xfId="0" applyFont="1" applyBorder="1" applyAlignment="1" applyProtection="1">
      <alignment vertical="center" wrapText="1"/>
    </xf>
    <xf numFmtId="0" fontId="10" fillId="0" borderId="3" xfId="0" applyFont="1" applyBorder="1" applyAlignment="1" applyProtection="1">
      <alignment horizontal="left" vertical="center" wrapText="1"/>
    </xf>
    <xf numFmtId="0" fontId="9" fillId="5" borderId="8" xfId="0" applyFont="1" applyFill="1" applyBorder="1" applyAlignment="1" applyProtection="1">
      <alignment horizontal="center" vertical="center"/>
    </xf>
    <xf numFmtId="0" fontId="9" fillId="5" borderId="22"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10" fillId="0" borderId="27" xfId="0" applyFont="1" applyBorder="1" applyAlignment="1" applyProtection="1">
      <alignment horizontal="left" vertical="center"/>
    </xf>
    <xf numFmtId="0" fontId="10" fillId="0" borderId="12" xfId="0" applyFont="1" applyBorder="1" applyAlignment="1" applyProtection="1">
      <alignment horizontal="left" vertical="center"/>
    </xf>
    <xf numFmtId="0" fontId="10" fillId="0" borderId="28" xfId="0" applyFont="1" applyBorder="1" applyAlignment="1" applyProtection="1">
      <alignment horizontal="left" vertical="center"/>
    </xf>
    <xf numFmtId="0" fontId="11" fillId="0" borderId="8" xfId="0" applyFont="1" applyBorder="1" applyAlignment="1" applyProtection="1">
      <alignment horizontal="left" wrapText="1"/>
    </xf>
    <xf numFmtId="0" fontId="11" fillId="0" borderId="9" xfId="0" applyFont="1" applyBorder="1" applyAlignment="1" applyProtection="1">
      <alignment horizontal="left" wrapText="1"/>
    </xf>
    <xf numFmtId="0" fontId="13" fillId="0" borderId="4" xfId="4" applyFont="1" applyBorder="1" applyAlignment="1" applyProtection="1">
      <alignment horizontal="left" wrapText="1"/>
    </xf>
    <xf numFmtId="0" fontId="13" fillId="0" borderId="5" xfId="4" applyFont="1" applyBorder="1" applyAlignment="1" applyProtection="1">
      <alignment horizontal="left" wrapText="1"/>
    </xf>
    <xf numFmtId="0" fontId="4" fillId="0" borderId="6" xfId="4" applyBorder="1" applyAlignment="1" applyProtection="1">
      <alignment horizontal="left" wrapText="1"/>
      <protection locked="0"/>
    </xf>
    <xf numFmtId="0" fontId="4" fillId="0" borderId="7" xfId="4" applyBorder="1" applyAlignment="1" applyProtection="1">
      <alignment horizontal="left" wrapText="1"/>
      <protection locked="0"/>
    </xf>
    <xf numFmtId="0" fontId="13" fillId="0" borderId="6" xfId="4" applyFont="1" applyBorder="1" applyAlignment="1" applyProtection="1">
      <alignment horizontal="left" wrapText="1"/>
    </xf>
    <xf numFmtId="0" fontId="13" fillId="0" borderId="7" xfId="4" applyFont="1" applyBorder="1" applyAlignment="1" applyProtection="1">
      <alignment horizontal="left" wrapText="1"/>
    </xf>
    <xf numFmtId="0" fontId="10" fillId="0" borderId="26" xfId="0" applyFont="1" applyBorder="1" applyAlignment="1" applyProtection="1">
      <alignment horizontal="left" vertical="center" wrapText="1"/>
    </xf>
    <xf numFmtId="0" fontId="10" fillId="0" borderId="29" xfId="0" applyFont="1" applyBorder="1" applyAlignment="1" applyProtection="1">
      <alignment horizontal="left" vertical="center" wrapText="1"/>
    </xf>
    <xf numFmtId="0" fontId="9" fillId="5" borderId="4" xfId="0" applyFont="1" applyFill="1" applyBorder="1" applyAlignment="1" applyProtection="1">
      <alignment horizontal="center"/>
    </xf>
    <xf numFmtId="0" fontId="9" fillId="5" borderId="25" xfId="0" applyFont="1" applyFill="1" applyBorder="1" applyAlignment="1" applyProtection="1">
      <alignment horizontal="center"/>
    </xf>
    <xf numFmtId="0" fontId="10" fillId="6" borderId="26" xfId="0" applyFont="1" applyFill="1" applyBorder="1" applyAlignment="1" applyProtection="1">
      <alignment horizontal="left" wrapText="1"/>
    </xf>
    <xf numFmtId="0" fontId="10" fillId="6" borderId="21" xfId="0" applyFont="1" applyFill="1" applyBorder="1" applyAlignment="1" applyProtection="1">
      <alignment horizontal="left" wrapText="1"/>
    </xf>
    <xf numFmtId="0" fontId="10" fillId="6" borderId="29" xfId="0" applyFont="1" applyFill="1" applyBorder="1" applyAlignment="1" applyProtection="1">
      <alignment horizontal="left" wrapText="1"/>
    </xf>
    <xf numFmtId="0" fontId="9" fillId="5" borderId="26" xfId="0" applyFont="1" applyFill="1" applyBorder="1" applyAlignment="1" applyProtection="1">
      <alignment horizontal="left"/>
    </xf>
    <xf numFmtId="0" fontId="9" fillId="5" borderId="21" xfId="0" applyFont="1" applyFill="1" applyBorder="1" applyAlignment="1" applyProtection="1">
      <alignment horizontal="left"/>
    </xf>
    <xf numFmtId="0" fontId="9" fillId="5" borderId="29" xfId="0" applyFont="1" applyFill="1" applyBorder="1" applyAlignment="1" applyProtection="1">
      <alignment horizontal="left"/>
    </xf>
    <xf numFmtId="0" fontId="21" fillId="0" borderId="26" xfId="0" applyFont="1" applyBorder="1" applyAlignment="1" applyProtection="1">
      <alignment horizontal="center"/>
    </xf>
    <xf numFmtId="0" fontId="21" fillId="0" borderId="21" xfId="0" applyFont="1" applyBorder="1" applyAlignment="1" applyProtection="1">
      <alignment horizontal="center"/>
    </xf>
    <xf numFmtId="0" fontId="21" fillId="0" borderId="29" xfId="0" applyFont="1" applyBorder="1" applyAlignment="1" applyProtection="1">
      <alignment horizontal="center"/>
    </xf>
    <xf numFmtId="0" fontId="21" fillId="0" borderId="16"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31" fillId="6" borderId="0" xfId="0" applyFont="1" applyFill="1" applyBorder="1" applyAlignment="1" applyProtection="1">
      <alignment horizontal="center" wrapText="1"/>
    </xf>
    <xf numFmtId="0" fontId="19" fillId="5" borderId="13" xfId="0" applyFont="1" applyFill="1" applyBorder="1" applyAlignment="1" applyProtection="1">
      <alignment horizontal="center" vertical="center" wrapText="1"/>
    </xf>
    <xf numFmtId="0" fontId="19" fillId="5" borderId="14" xfId="0" applyFont="1" applyFill="1" applyBorder="1" applyAlignment="1" applyProtection="1">
      <alignment horizontal="center" vertical="center" wrapText="1"/>
    </xf>
    <xf numFmtId="0" fontId="19" fillId="5" borderId="15" xfId="0" applyFont="1" applyFill="1" applyBorder="1" applyAlignment="1" applyProtection="1">
      <alignment horizontal="center" vertical="center" wrapText="1"/>
    </xf>
    <xf numFmtId="0" fontId="19" fillId="5" borderId="16"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9" fillId="5" borderId="17" xfId="0" applyFont="1" applyFill="1" applyBorder="1" applyAlignment="1" applyProtection="1">
      <alignment horizontal="center" vertical="center" wrapText="1"/>
    </xf>
    <xf numFmtId="0" fontId="19" fillId="5" borderId="32" xfId="0" applyFont="1" applyFill="1" applyBorder="1" applyAlignment="1" applyProtection="1">
      <alignment horizontal="center" vertical="center" wrapText="1"/>
    </xf>
    <xf numFmtId="0" fontId="19" fillId="5" borderId="23" xfId="0" applyFont="1" applyFill="1" applyBorder="1" applyAlignment="1" applyProtection="1">
      <alignment horizontal="center" vertical="center" wrapText="1"/>
    </xf>
    <xf numFmtId="0" fontId="19" fillId="5" borderId="30" xfId="0" applyFont="1" applyFill="1" applyBorder="1" applyAlignment="1" applyProtection="1">
      <alignment horizontal="center" vertical="center" wrapText="1"/>
    </xf>
    <xf numFmtId="0" fontId="21" fillId="5" borderId="26" xfId="0" applyFont="1" applyFill="1" applyBorder="1" applyAlignment="1" applyProtection="1">
      <alignment horizontal="center" vertical="center"/>
    </xf>
    <xf numFmtId="0" fontId="21" fillId="5" borderId="21" xfId="0" applyFont="1" applyFill="1" applyBorder="1" applyAlignment="1" applyProtection="1">
      <alignment horizontal="center" vertical="center"/>
    </xf>
    <xf numFmtId="0" fontId="21" fillId="5" borderId="29" xfId="0" applyFont="1" applyFill="1" applyBorder="1" applyAlignment="1" applyProtection="1">
      <alignment horizontal="center" vertical="center"/>
    </xf>
    <xf numFmtId="0" fontId="21" fillId="5" borderId="34" xfId="0" applyFont="1" applyFill="1" applyBorder="1" applyAlignment="1" applyProtection="1">
      <alignment horizontal="center" vertical="center"/>
    </xf>
    <xf numFmtId="0" fontId="21" fillId="5" borderId="35" xfId="0" applyFont="1" applyFill="1" applyBorder="1" applyAlignment="1" applyProtection="1">
      <alignment horizontal="center" vertical="center"/>
    </xf>
    <xf numFmtId="0" fontId="21" fillId="5" borderId="36" xfId="0" applyFont="1" applyFill="1" applyBorder="1" applyAlignment="1" applyProtection="1">
      <alignment horizontal="center" vertical="center"/>
    </xf>
    <xf numFmtId="0" fontId="6" fillId="5" borderId="33" xfId="0" applyFont="1" applyFill="1" applyBorder="1" applyAlignment="1" applyProtection="1">
      <alignment horizontal="center" vertical="center"/>
    </xf>
    <xf numFmtId="0" fontId="6" fillId="5" borderId="22" xfId="0" applyFont="1" applyFill="1" applyBorder="1" applyAlignment="1" applyProtection="1">
      <alignment horizontal="center" vertical="center"/>
    </xf>
    <xf numFmtId="0" fontId="6" fillId="5" borderId="31" xfId="0" applyFont="1" applyFill="1" applyBorder="1" applyAlignment="1" applyProtection="1">
      <alignment horizontal="center" vertical="center"/>
    </xf>
    <xf numFmtId="0" fontId="6" fillId="5" borderId="8" xfId="0" applyFont="1" applyFill="1" applyBorder="1" applyAlignment="1" applyProtection="1">
      <alignment horizontal="center" vertical="center"/>
    </xf>
    <xf numFmtId="0" fontId="6" fillId="5" borderId="9" xfId="0" applyFont="1" applyFill="1" applyBorder="1" applyAlignment="1" applyProtection="1">
      <alignment horizontal="center" vertical="center"/>
    </xf>
    <xf numFmtId="0" fontId="6" fillId="5" borderId="33" xfId="0" applyFont="1" applyFill="1" applyBorder="1" applyAlignment="1" applyProtection="1">
      <alignment horizontal="center" wrapText="1"/>
    </xf>
    <xf numFmtId="0" fontId="6" fillId="5" borderId="22" xfId="0" applyFont="1" applyFill="1" applyBorder="1" applyAlignment="1" applyProtection="1">
      <alignment horizontal="center" wrapText="1"/>
    </xf>
    <xf numFmtId="0" fontId="6" fillId="5" borderId="31" xfId="0" applyFont="1" applyFill="1" applyBorder="1" applyAlignment="1" applyProtection="1">
      <alignment horizontal="center" wrapText="1"/>
    </xf>
    <xf numFmtId="0" fontId="33" fillId="8" borderId="26" xfId="0" applyFont="1" applyFill="1" applyBorder="1" applyAlignment="1" applyProtection="1">
      <alignment horizontal="center" vertical="center" wrapText="1"/>
    </xf>
    <xf numFmtId="0" fontId="33" fillId="8" borderId="21" xfId="0" applyFont="1" applyFill="1" applyBorder="1" applyAlignment="1" applyProtection="1">
      <alignment horizontal="center" vertical="center"/>
    </xf>
    <xf numFmtId="0" fontId="33" fillId="8" borderId="29" xfId="0" applyFont="1" applyFill="1" applyBorder="1" applyAlignment="1" applyProtection="1">
      <alignment horizontal="center" vertical="center"/>
    </xf>
    <xf numFmtId="0" fontId="35" fillId="6" borderId="34" xfId="4" applyFont="1" applyFill="1" applyBorder="1" applyAlignment="1" applyProtection="1">
      <alignment horizontal="left"/>
      <protection locked="0"/>
    </xf>
    <xf numFmtId="0" fontId="35" fillId="6" borderId="35" xfId="4" applyFont="1" applyFill="1" applyBorder="1" applyAlignment="1" applyProtection="1">
      <alignment horizontal="left"/>
      <protection locked="0"/>
    </xf>
    <xf numFmtId="0" fontId="35" fillId="6" borderId="36" xfId="4" applyFont="1" applyFill="1" applyBorder="1" applyAlignment="1" applyProtection="1">
      <alignment horizontal="left"/>
      <protection locked="0"/>
    </xf>
  </cellXfs>
  <cellStyles count="6">
    <cellStyle name="Calculation" xfId="1" builtinId="22"/>
    <cellStyle name="Check Cell" xfId="2" builtinId="23"/>
    <cellStyle name="Good" xfId="3" builtinId="26"/>
    <cellStyle name="Hyperlink" xfId="4" builtinId="8"/>
    <cellStyle name="Input" xfId="5"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10583</xdr:colOff>
      <xdr:row>0</xdr:row>
      <xdr:rowOff>0</xdr:rowOff>
    </xdr:from>
    <xdr:to>
      <xdr:col>1</xdr:col>
      <xdr:colOff>1681691</xdr:colOff>
      <xdr:row>5</xdr:row>
      <xdr:rowOff>449790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3" y="0"/>
          <a:ext cx="1671108" cy="16171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d.ac.uk/human-resources/policies-guidance/a-to-z-of-policies-and-guidance" TargetMode="External"/><Relationship Id="rId2" Type="http://schemas.openxmlformats.org/officeDocument/2006/relationships/hyperlink" Target="https://www.gov.uk/pay-leave-for-parents" TargetMode="External"/><Relationship Id="rId1" Type="http://schemas.openxmlformats.org/officeDocument/2006/relationships/hyperlink" Target="https://www.gov.uk/maternity-pay-leave/pay"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3"/>
  <sheetViews>
    <sheetView showGridLines="0" workbookViewId="0">
      <selection activeCell="B32" sqref="B32:D33"/>
    </sheetView>
  </sheetViews>
  <sheetFormatPr defaultColWidth="9.109375" defaultRowHeight="15.6" x14ac:dyDescent="0.3"/>
  <cols>
    <col min="1" max="1" width="4.109375" style="1" customWidth="1"/>
    <col min="2" max="2" width="15.109375" style="1" customWidth="1"/>
    <col min="3" max="3" width="52" style="10" customWidth="1"/>
    <col min="4" max="4" width="72.33203125" style="1" customWidth="1"/>
    <col min="5" max="16384" width="9.109375" style="1"/>
  </cols>
  <sheetData>
    <row r="1" spans="2:4" ht="36.75" customHeight="1" thickBot="1" x14ac:dyDescent="0.35">
      <c r="B1" s="157" t="s">
        <v>69</v>
      </c>
      <c r="C1" s="158"/>
      <c r="D1" s="159"/>
    </row>
    <row r="2" spans="2:4" ht="15.75" customHeight="1" thickBot="1" x14ac:dyDescent="0.35">
      <c r="B2" s="163" t="s">
        <v>24</v>
      </c>
      <c r="C2" s="164"/>
      <c r="D2" s="15" t="s">
        <v>41</v>
      </c>
    </row>
    <row r="3" spans="2:4" ht="21" customHeight="1" x14ac:dyDescent="0.3">
      <c r="B3" s="165"/>
      <c r="C3" s="166"/>
      <c r="D3" s="14" t="s">
        <v>42</v>
      </c>
    </row>
    <row r="4" spans="2:4" ht="21" customHeight="1" x14ac:dyDescent="0.3">
      <c r="B4" s="167" t="s">
        <v>40</v>
      </c>
      <c r="C4" s="168"/>
      <c r="D4" s="14" t="s">
        <v>43</v>
      </c>
    </row>
    <row r="5" spans="2:4" ht="36" customHeight="1" x14ac:dyDescent="0.3">
      <c r="B5" s="167" t="s">
        <v>23</v>
      </c>
      <c r="C5" s="168"/>
      <c r="D5" s="14" t="s">
        <v>47</v>
      </c>
    </row>
    <row r="6" spans="2:4" ht="21" customHeight="1" x14ac:dyDescent="0.3">
      <c r="B6" s="169"/>
      <c r="C6" s="170"/>
      <c r="D6" s="14" t="s">
        <v>44</v>
      </c>
    </row>
    <row r="7" spans="2:4" ht="21" customHeight="1" x14ac:dyDescent="0.3">
      <c r="B7" s="24"/>
      <c r="C7" s="25"/>
      <c r="D7" s="14" t="s">
        <v>81</v>
      </c>
    </row>
    <row r="8" spans="2:4" ht="6.75" customHeight="1" thickBot="1" x14ac:dyDescent="0.35">
      <c r="B8" s="2"/>
      <c r="C8" s="13"/>
      <c r="D8" s="13"/>
    </row>
    <row r="9" spans="2:4" s="3" customFormat="1" ht="9.75" customHeight="1" thickBot="1" x14ac:dyDescent="0.35">
      <c r="B9" s="4"/>
      <c r="C9" s="5"/>
      <c r="D9" s="6"/>
    </row>
    <row r="10" spans="2:4" x14ac:dyDescent="0.3">
      <c r="B10" s="173" t="s">
        <v>21</v>
      </c>
      <c r="C10" s="174"/>
      <c r="D10" s="174"/>
    </row>
    <row r="11" spans="2:4" ht="33" customHeight="1" x14ac:dyDescent="0.3">
      <c r="B11" s="175" t="s">
        <v>22</v>
      </c>
      <c r="C11" s="176"/>
      <c r="D11" s="177"/>
    </row>
    <row r="12" spans="2:4" x14ac:dyDescent="0.3">
      <c r="B12" s="7" t="s">
        <v>20</v>
      </c>
      <c r="C12" s="8" t="s">
        <v>18</v>
      </c>
      <c r="D12" s="9" t="s">
        <v>19</v>
      </c>
    </row>
    <row r="13" spans="2:4" x14ac:dyDescent="0.3">
      <c r="B13" s="160" t="s">
        <v>5</v>
      </c>
      <c r="C13" s="29" t="s">
        <v>25</v>
      </c>
      <c r="D13" s="29" t="s">
        <v>7</v>
      </c>
    </row>
    <row r="14" spans="2:4" x14ac:dyDescent="0.3">
      <c r="B14" s="161"/>
      <c r="C14" s="29" t="s">
        <v>26</v>
      </c>
      <c r="D14" s="29" t="s">
        <v>8</v>
      </c>
    </row>
    <row r="15" spans="2:4" x14ac:dyDescent="0.3">
      <c r="B15" s="162"/>
      <c r="C15" s="29" t="s">
        <v>9</v>
      </c>
      <c r="D15" s="29" t="s">
        <v>10</v>
      </c>
    </row>
    <row r="16" spans="2:4" x14ac:dyDescent="0.3">
      <c r="B16" s="160" t="s">
        <v>6</v>
      </c>
      <c r="C16" s="30" t="s">
        <v>37</v>
      </c>
      <c r="D16" s="30" t="s">
        <v>7</v>
      </c>
    </row>
    <row r="17" spans="1:15" x14ac:dyDescent="0.3">
      <c r="B17" s="161"/>
      <c r="C17" s="30" t="s">
        <v>38</v>
      </c>
      <c r="D17" s="30" t="s">
        <v>11</v>
      </c>
    </row>
    <row r="18" spans="1:15" x14ac:dyDescent="0.3">
      <c r="B18" s="161"/>
      <c r="C18" s="30" t="s">
        <v>39</v>
      </c>
      <c r="D18" s="30" t="s">
        <v>8</v>
      </c>
    </row>
    <row r="19" spans="1:15" x14ac:dyDescent="0.3">
      <c r="B19" s="162"/>
      <c r="C19" s="30" t="s">
        <v>12</v>
      </c>
      <c r="D19" s="30" t="s">
        <v>10</v>
      </c>
    </row>
    <row r="20" spans="1:15" x14ac:dyDescent="0.3">
      <c r="B20" s="160" t="s">
        <v>13</v>
      </c>
      <c r="C20" s="29" t="s">
        <v>14</v>
      </c>
      <c r="D20" s="29" t="s">
        <v>15</v>
      </c>
    </row>
    <row r="21" spans="1:15" ht="31.2" x14ac:dyDescent="0.3">
      <c r="B21" s="161"/>
      <c r="C21" s="29" t="s">
        <v>16</v>
      </c>
      <c r="D21" s="31" t="s">
        <v>61</v>
      </c>
    </row>
    <row r="22" spans="1:15" x14ac:dyDescent="0.3">
      <c r="B22" s="161"/>
      <c r="C22" s="29" t="s">
        <v>17</v>
      </c>
      <c r="D22" s="29" t="s">
        <v>10</v>
      </c>
    </row>
    <row r="23" spans="1:15" s="12" customFormat="1" x14ac:dyDescent="0.3">
      <c r="A23" s="11"/>
      <c r="B23" s="178" t="s">
        <v>49</v>
      </c>
      <c r="C23" s="179"/>
      <c r="D23" s="180"/>
      <c r="E23" s="11"/>
      <c r="F23" s="11"/>
      <c r="G23" s="11"/>
      <c r="H23" s="11"/>
      <c r="I23" s="11"/>
      <c r="J23" s="11"/>
      <c r="K23" s="11"/>
      <c r="L23" s="11"/>
      <c r="M23" s="11"/>
      <c r="N23" s="11"/>
      <c r="O23" s="11"/>
    </row>
    <row r="24" spans="1:15" s="12" customFormat="1" ht="33" customHeight="1" x14ac:dyDescent="0.3">
      <c r="B24" s="28">
        <v>1</v>
      </c>
      <c r="C24" s="155" t="s">
        <v>76</v>
      </c>
      <c r="D24" s="155"/>
    </row>
    <row r="25" spans="1:15" s="12" customFormat="1" ht="42" customHeight="1" x14ac:dyDescent="0.3">
      <c r="B25" s="28">
        <v>2</v>
      </c>
      <c r="C25" s="171" t="s">
        <v>68</v>
      </c>
      <c r="D25" s="172"/>
    </row>
    <row r="26" spans="1:15" s="12" customFormat="1" ht="33" customHeight="1" x14ac:dyDescent="0.3">
      <c r="B26" s="28">
        <v>3</v>
      </c>
      <c r="C26" s="156" t="s">
        <v>77</v>
      </c>
      <c r="D26" s="156"/>
    </row>
    <row r="27" spans="1:15" s="12" customFormat="1" ht="33" customHeight="1" x14ac:dyDescent="0.3">
      <c r="B27" s="28">
        <v>4</v>
      </c>
      <c r="C27" s="155" t="s">
        <v>72</v>
      </c>
      <c r="D27" s="155"/>
    </row>
    <row r="28" spans="1:15" s="12" customFormat="1" ht="55.5" customHeight="1" x14ac:dyDescent="0.3">
      <c r="B28" s="28">
        <v>5</v>
      </c>
      <c r="C28" s="155" t="s">
        <v>78</v>
      </c>
      <c r="D28" s="155"/>
    </row>
    <row r="29" spans="1:15" s="12" customFormat="1" ht="50.25" customHeight="1" x14ac:dyDescent="0.3">
      <c r="B29" s="28">
        <v>6</v>
      </c>
      <c r="C29" s="155" t="s">
        <v>48</v>
      </c>
      <c r="D29" s="155"/>
    </row>
    <row r="30" spans="1:15" s="12" customFormat="1" ht="68.25" customHeight="1" x14ac:dyDescent="0.3">
      <c r="B30" s="28">
        <v>7</v>
      </c>
      <c r="C30" s="155" t="s">
        <v>79</v>
      </c>
      <c r="D30" s="155"/>
    </row>
    <row r="31" spans="1:15" ht="16.2" thickBot="1" x14ac:dyDescent="0.35"/>
    <row r="32" spans="1:15" ht="12.75" customHeight="1" x14ac:dyDescent="0.3">
      <c r="B32" s="149" t="s">
        <v>75</v>
      </c>
      <c r="C32" s="150"/>
      <c r="D32" s="151"/>
    </row>
    <row r="33" spans="2:4" ht="25.5" customHeight="1" thickBot="1" x14ac:dyDescent="0.35">
      <c r="B33" s="152"/>
      <c r="C33" s="153"/>
      <c r="D33" s="154"/>
    </row>
  </sheetData>
  <sheetProtection algorithmName="SHA-512" hashValue="sU2SHlL1/4kpOqKaRwYHkL+GyquVA6W04eVOpFuZLTHbR+xOLHoLzfo8gabNy4lm0gSfdHS6v5/exA5TJNE6ng==" saltValue="02SHKbYjde8q09n1huiETg==" spinCount="100000" sheet="1" selectLockedCells="1"/>
  <mergeCells count="20">
    <mergeCell ref="C25:D25"/>
    <mergeCell ref="B10:D10"/>
    <mergeCell ref="B11:D11"/>
    <mergeCell ref="B23:D23"/>
    <mergeCell ref="C24:D24"/>
    <mergeCell ref="B1:D1"/>
    <mergeCell ref="B13:B15"/>
    <mergeCell ref="B16:B19"/>
    <mergeCell ref="B20:B22"/>
    <mergeCell ref="B2:C2"/>
    <mergeCell ref="B3:C3"/>
    <mergeCell ref="B4:C4"/>
    <mergeCell ref="B5:C5"/>
    <mergeCell ref="B6:C6"/>
    <mergeCell ref="B32:D33"/>
    <mergeCell ref="C30:D30"/>
    <mergeCell ref="C26:D26"/>
    <mergeCell ref="C27:D27"/>
    <mergeCell ref="C28:D28"/>
    <mergeCell ref="C29:D29"/>
  </mergeCells>
  <hyperlinks>
    <hyperlink ref="D21" r:id="rId1" display="https://www.gov.uk/maternity-pay-leave/pay"/>
    <hyperlink ref="B5" location="'Menu &amp; Guidance'!A1" display="Calculator for guranteed hours staff"/>
    <hyperlink ref="B4:C4" r:id="rId2" display="Standard rate of SMP set by the Government"/>
    <hyperlink ref="B5:C5" r:id="rId3" display="Link to Maternity Leave Policy"/>
  </hyperlinks>
  <pageMargins left="0.31496062992125984" right="1.4960629921259843" top="0.74803149606299213" bottom="0.74803149606299213" header="0.31496062992125984" footer="0.31496062992125984"/>
  <pageSetup paperSize="9" scale="64" orientation="landscape"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72"/>
  <sheetViews>
    <sheetView showGridLines="0" tabSelected="1" topLeftCell="A4" zoomScale="60" zoomScaleNormal="60" workbookViewId="0">
      <selection activeCell="F17" sqref="F17"/>
    </sheetView>
  </sheetViews>
  <sheetFormatPr defaultColWidth="9.109375" defaultRowHeight="18" x14ac:dyDescent="0.35"/>
  <cols>
    <col min="1" max="1" width="5.33203125" style="17" customWidth="1"/>
    <col min="2" max="2" width="80.6640625" style="119" customWidth="1"/>
    <col min="3" max="3" width="9.5546875" style="119" customWidth="1"/>
    <col min="4" max="4" width="19.109375" style="17" customWidth="1"/>
    <col min="5" max="5" width="3.44140625" style="17" customWidth="1"/>
    <col min="6" max="6" width="23.5546875" style="17" customWidth="1"/>
    <col min="7" max="7" width="17.109375" style="17" customWidth="1"/>
    <col min="8" max="8" width="20" style="17" customWidth="1"/>
    <col min="9" max="9" width="7.33203125" style="17" customWidth="1"/>
    <col min="10" max="10" width="17.33203125" style="17" customWidth="1"/>
    <col min="11" max="11" width="16" style="17" customWidth="1"/>
    <col min="12" max="12" width="20.6640625" style="134" customWidth="1"/>
    <col min="13" max="13" width="44.88671875" style="134" customWidth="1"/>
    <col min="14" max="14" width="8.88671875" style="134" customWidth="1"/>
    <col min="15" max="15" width="10" style="134" customWidth="1"/>
    <col min="16" max="16" width="12" style="134" customWidth="1"/>
    <col min="17" max="17" width="10.44140625" style="134" customWidth="1"/>
    <col min="18" max="18" width="8.5546875" style="134" customWidth="1"/>
    <col min="19" max="19" width="36.88671875" style="144" customWidth="1"/>
    <col min="20" max="16384" width="9.109375" style="17"/>
  </cols>
  <sheetData>
    <row r="1" spans="1:19" x14ac:dyDescent="0.35">
      <c r="A1" s="34"/>
      <c r="B1" s="187" t="s">
        <v>74</v>
      </c>
      <c r="C1" s="188"/>
      <c r="D1" s="188"/>
      <c r="E1" s="188"/>
      <c r="F1" s="188"/>
      <c r="G1" s="188"/>
      <c r="H1" s="188"/>
      <c r="I1" s="188"/>
      <c r="J1" s="188"/>
      <c r="K1" s="189"/>
    </row>
    <row r="2" spans="1:19" x14ac:dyDescent="0.35">
      <c r="A2" s="34"/>
      <c r="B2" s="190"/>
      <c r="C2" s="191"/>
      <c r="D2" s="191"/>
      <c r="E2" s="191"/>
      <c r="F2" s="191"/>
      <c r="G2" s="191"/>
      <c r="H2" s="191"/>
      <c r="I2" s="191"/>
      <c r="J2" s="191"/>
      <c r="K2" s="192"/>
      <c r="P2" s="186"/>
      <c r="Q2" s="186"/>
    </row>
    <row r="3" spans="1:19" x14ac:dyDescent="0.35">
      <c r="A3" s="34"/>
      <c r="B3" s="190"/>
      <c r="C3" s="191"/>
      <c r="D3" s="191"/>
      <c r="E3" s="191"/>
      <c r="F3" s="191"/>
      <c r="G3" s="191"/>
      <c r="H3" s="191"/>
      <c r="I3" s="191"/>
      <c r="J3" s="191"/>
      <c r="K3" s="192"/>
      <c r="L3" s="135"/>
      <c r="M3" s="135"/>
      <c r="N3" s="135"/>
      <c r="O3" s="145"/>
      <c r="P3" s="186"/>
      <c r="Q3" s="186"/>
    </row>
    <row r="4" spans="1:19" x14ac:dyDescent="0.35">
      <c r="A4" s="34"/>
      <c r="B4" s="190"/>
      <c r="C4" s="191"/>
      <c r="D4" s="191"/>
      <c r="E4" s="191"/>
      <c r="F4" s="191"/>
      <c r="G4" s="191"/>
      <c r="H4" s="191"/>
      <c r="I4" s="191"/>
      <c r="J4" s="191"/>
      <c r="K4" s="192"/>
      <c r="L4" s="135"/>
      <c r="M4" s="135"/>
      <c r="N4" s="135"/>
      <c r="O4" s="135"/>
      <c r="P4" s="135"/>
      <c r="Q4" s="135"/>
    </row>
    <row r="5" spans="1:19" x14ac:dyDescent="0.35">
      <c r="A5" s="34"/>
      <c r="B5" s="190"/>
      <c r="C5" s="191"/>
      <c r="D5" s="191"/>
      <c r="E5" s="191"/>
      <c r="F5" s="191"/>
      <c r="G5" s="191"/>
      <c r="H5" s="191"/>
      <c r="I5" s="191"/>
      <c r="J5" s="191"/>
      <c r="K5" s="192"/>
      <c r="L5" s="135"/>
      <c r="M5" s="135"/>
      <c r="N5" s="135"/>
      <c r="O5" s="135"/>
      <c r="P5" s="135"/>
      <c r="Q5" s="135"/>
    </row>
    <row r="6" spans="1:19" ht="37.200000000000003" customHeight="1" thickBot="1" x14ac:dyDescent="0.4">
      <c r="A6" s="34"/>
      <c r="B6" s="193"/>
      <c r="C6" s="194"/>
      <c r="D6" s="194"/>
      <c r="E6" s="194"/>
      <c r="F6" s="194"/>
      <c r="G6" s="194"/>
      <c r="H6" s="194"/>
      <c r="I6" s="194"/>
      <c r="J6" s="194"/>
      <c r="K6" s="195"/>
      <c r="L6" s="135"/>
      <c r="M6" s="135"/>
      <c r="N6" s="135"/>
      <c r="O6" s="135"/>
      <c r="P6" s="135"/>
      <c r="Q6" s="135"/>
    </row>
    <row r="7" spans="1:19" ht="37.200000000000003" customHeight="1" x14ac:dyDescent="0.5">
      <c r="A7" s="34"/>
      <c r="B7" s="213" t="s">
        <v>0</v>
      </c>
      <c r="C7" s="214"/>
      <c r="D7" s="214"/>
      <c r="E7" s="214"/>
      <c r="F7" s="214"/>
      <c r="G7" s="214"/>
      <c r="H7" s="214"/>
      <c r="I7" s="214"/>
      <c r="J7" s="214"/>
      <c r="K7" s="215"/>
      <c r="L7" s="135"/>
      <c r="M7" s="135"/>
      <c r="N7" s="135"/>
      <c r="O7" s="135"/>
      <c r="P7" s="135"/>
      <c r="Q7" s="135"/>
    </row>
    <row r="8" spans="1:19" s="18" customFormat="1" ht="111" customHeight="1" x14ac:dyDescent="0.5">
      <c r="A8" s="35"/>
      <c r="B8" s="210" t="s">
        <v>80</v>
      </c>
      <c r="C8" s="211"/>
      <c r="D8" s="211"/>
      <c r="E8" s="211"/>
      <c r="F8" s="211"/>
      <c r="G8" s="211"/>
      <c r="H8" s="211"/>
      <c r="I8" s="211"/>
      <c r="J8" s="211"/>
      <c r="K8" s="212"/>
      <c r="L8" s="135"/>
      <c r="M8" s="135"/>
      <c r="N8" s="135"/>
      <c r="O8" s="135"/>
      <c r="P8" s="135"/>
      <c r="Q8" s="135"/>
      <c r="R8" s="146"/>
      <c r="S8" s="147"/>
    </row>
    <row r="9" spans="1:19" s="18" customFormat="1" ht="25.8" x14ac:dyDescent="0.5">
      <c r="A9" s="35"/>
      <c r="B9" s="196" t="s">
        <v>4</v>
      </c>
      <c r="C9" s="197"/>
      <c r="D9" s="197"/>
      <c r="E9" s="197"/>
      <c r="F9" s="197"/>
      <c r="G9" s="197"/>
      <c r="H9" s="197"/>
      <c r="I9" s="197"/>
      <c r="J9" s="197"/>
      <c r="K9" s="198"/>
      <c r="L9" s="135"/>
      <c r="M9" s="135"/>
      <c r="N9" s="135"/>
      <c r="O9" s="135"/>
      <c r="P9" s="135"/>
      <c r="Q9" s="135"/>
      <c r="R9" s="146"/>
      <c r="S9" s="147"/>
    </row>
    <row r="10" spans="1:19" s="18" customFormat="1" ht="5.25" customHeight="1" thickBot="1" x14ac:dyDescent="0.55000000000000004">
      <c r="A10" s="35"/>
      <c r="B10" s="36"/>
      <c r="C10" s="37"/>
      <c r="D10" s="38"/>
      <c r="E10" s="38"/>
      <c r="F10" s="38"/>
      <c r="G10" s="38"/>
      <c r="H10" s="39"/>
      <c r="I10" s="39"/>
      <c r="J10" s="39"/>
      <c r="K10" s="40"/>
      <c r="L10" s="135"/>
      <c r="M10" s="135"/>
      <c r="N10" s="135"/>
      <c r="O10" s="135"/>
      <c r="P10" s="135"/>
      <c r="Q10" s="135"/>
      <c r="R10" s="146"/>
      <c r="S10" s="147"/>
    </row>
    <row r="11" spans="1:19" ht="22.2" thickTop="1" thickBot="1" x14ac:dyDescent="0.45">
      <c r="A11" s="41"/>
      <c r="B11" s="42" t="s">
        <v>62</v>
      </c>
      <c r="C11" s="43"/>
      <c r="D11" s="20"/>
      <c r="E11" s="20"/>
      <c r="F11" s="44"/>
      <c r="G11" s="20"/>
      <c r="H11" s="50" t="s">
        <v>45</v>
      </c>
      <c r="I11" s="51"/>
      <c r="J11" s="127">
        <v>6240</v>
      </c>
      <c r="K11" s="19"/>
      <c r="L11" s="136"/>
      <c r="M11" s="142">
        <f>(F11+(26*7))</f>
        <v>182</v>
      </c>
      <c r="N11" s="135" t="s">
        <v>66</v>
      </c>
      <c r="O11" s="135"/>
      <c r="P11" s="135"/>
      <c r="Q11" s="135"/>
    </row>
    <row r="12" spans="1:19" ht="6" customHeight="1" thickBot="1" x14ac:dyDescent="0.45">
      <c r="A12" s="41"/>
      <c r="B12" s="42"/>
      <c r="C12" s="43"/>
      <c r="D12" s="20"/>
      <c r="E12" s="20"/>
      <c r="F12" s="20"/>
      <c r="G12" s="20"/>
      <c r="H12" s="50"/>
      <c r="I12" s="50"/>
      <c r="J12" s="20"/>
      <c r="K12" s="19"/>
      <c r="L12" s="135"/>
      <c r="M12" s="135"/>
      <c r="N12" s="135"/>
      <c r="O12" s="135"/>
      <c r="P12" s="135"/>
      <c r="Q12" s="135"/>
    </row>
    <row r="13" spans="1:19" ht="22.2" thickTop="1" thickBot="1" x14ac:dyDescent="0.45">
      <c r="A13" s="41"/>
      <c r="B13" s="42" t="s">
        <v>63</v>
      </c>
      <c r="C13" s="46"/>
      <c r="D13" s="43"/>
      <c r="E13" s="43"/>
      <c r="F13" s="44"/>
      <c r="G13" s="20"/>
      <c r="H13" s="32" t="s">
        <v>28</v>
      </c>
      <c r="I13" s="50"/>
      <c r="J13" s="127">
        <f>IF(OR(F17&gt;6136)*AND(M25&gt;40.99),151.2,0)</f>
        <v>0</v>
      </c>
      <c r="K13" s="19"/>
      <c r="M13" s="143">
        <f>(F13-(15*7))</f>
        <v>-105</v>
      </c>
      <c r="N13" s="134" t="s">
        <v>65</v>
      </c>
    </row>
    <row r="14" spans="1:19" ht="6.75" customHeight="1" thickBot="1" x14ac:dyDescent="0.45">
      <c r="A14" s="41"/>
      <c r="B14" s="42"/>
      <c r="C14" s="43"/>
      <c r="D14" s="20"/>
      <c r="E14" s="20"/>
      <c r="F14" s="20"/>
      <c r="G14" s="20"/>
      <c r="H14" s="33"/>
      <c r="I14" s="50"/>
      <c r="J14" s="20"/>
      <c r="K14" s="19"/>
      <c r="L14" s="135"/>
      <c r="M14" s="135"/>
      <c r="N14" s="135"/>
      <c r="O14" s="135"/>
      <c r="P14" s="135"/>
      <c r="Q14" s="135"/>
    </row>
    <row r="15" spans="1:19" ht="22.2" thickTop="1" thickBot="1" x14ac:dyDescent="0.45">
      <c r="A15" s="41"/>
      <c r="B15" s="47" t="s">
        <v>64</v>
      </c>
      <c r="C15" s="48"/>
      <c r="D15" s="49"/>
      <c r="E15" s="49"/>
      <c r="F15" s="44"/>
      <c r="G15" s="20"/>
      <c r="H15" s="50" t="s">
        <v>27</v>
      </c>
      <c r="I15" s="56"/>
      <c r="J15" s="127">
        <f>F17/(365/7)</f>
        <v>0</v>
      </c>
      <c r="K15" s="19"/>
      <c r="L15" s="135"/>
      <c r="M15" s="135" t="s">
        <v>67</v>
      </c>
      <c r="N15" s="135"/>
      <c r="O15" s="135"/>
      <c r="P15" s="135"/>
      <c r="Q15" s="135"/>
    </row>
    <row r="16" spans="1:19" ht="4.5" customHeight="1" thickBot="1" x14ac:dyDescent="0.4">
      <c r="A16" s="41"/>
      <c r="B16" s="52"/>
      <c r="C16" s="43"/>
      <c r="D16" s="53"/>
      <c r="E16" s="53"/>
      <c r="F16" s="53"/>
      <c r="G16" s="20"/>
      <c r="K16" s="21"/>
    </row>
    <row r="17" spans="1:19" ht="34.200000000000003" customHeight="1" thickTop="1" thickBot="1" x14ac:dyDescent="0.4">
      <c r="A17" s="41"/>
      <c r="B17" s="36" t="s">
        <v>29</v>
      </c>
      <c r="C17" s="37"/>
      <c r="D17" s="54"/>
      <c r="E17" s="54"/>
      <c r="F17" s="55"/>
      <c r="G17" s="20"/>
      <c r="H17" s="126" t="s">
        <v>60</v>
      </c>
      <c r="J17" s="127">
        <f>J15*0.9</f>
        <v>0</v>
      </c>
      <c r="K17" s="26"/>
      <c r="L17" s="137"/>
    </row>
    <row r="18" spans="1:19" ht="5.25" customHeight="1" thickBot="1" x14ac:dyDescent="0.4">
      <c r="A18" s="41"/>
      <c r="B18" s="36"/>
      <c r="C18" s="37"/>
      <c r="D18" s="54"/>
      <c r="E18" s="54"/>
      <c r="F18" s="141">
        <v>19000</v>
      </c>
      <c r="G18" s="20"/>
      <c r="H18" s="50"/>
      <c r="I18" s="56"/>
      <c r="J18" s="57"/>
      <c r="K18" s="58"/>
      <c r="L18" s="138"/>
      <c r="M18" s="137"/>
    </row>
    <row r="19" spans="1:19" x14ac:dyDescent="0.35">
      <c r="A19" s="41"/>
      <c r="B19" s="199" t="s">
        <v>32</v>
      </c>
      <c r="C19" s="200"/>
      <c r="D19" s="200"/>
      <c r="E19" s="200"/>
      <c r="F19" s="200"/>
      <c r="G19" s="200"/>
      <c r="H19" s="200"/>
      <c r="I19" s="200"/>
      <c r="J19" s="200"/>
      <c r="K19" s="201"/>
    </row>
    <row r="20" spans="1:19" ht="7.5" customHeight="1" thickBot="1" x14ac:dyDescent="0.4">
      <c r="A20" s="41"/>
      <c r="B20" s="52"/>
      <c r="C20" s="43"/>
      <c r="D20" s="53"/>
      <c r="E20" s="53"/>
      <c r="F20" s="53"/>
      <c r="G20" s="20"/>
      <c r="H20" s="20"/>
      <c r="I20" s="20"/>
      <c r="J20" s="20"/>
      <c r="K20" s="21"/>
    </row>
    <row r="21" spans="1:19" ht="18.600000000000001" thickBot="1" x14ac:dyDescent="0.4">
      <c r="A21" s="41"/>
      <c r="B21" s="59" t="s">
        <v>35</v>
      </c>
      <c r="C21" s="43"/>
      <c r="D21" s="53"/>
      <c r="E21" s="53"/>
      <c r="F21" s="128" t="str">
        <f>IF(F13="","",(F13)-15*7)</f>
        <v/>
      </c>
      <c r="G21" s="20"/>
      <c r="H21" s="20"/>
      <c r="I21" s="20"/>
      <c r="J21" s="125"/>
      <c r="K21" s="21"/>
      <c r="M21" s="143">
        <f>INT((F11-1)/6)*6+1</f>
        <v>-5</v>
      </c>
      <c r="N21" s="134" t="s">
        <v>70</v>
      </c>
    </row>
    <row r="22" spans="1:19" ht="7.5" customHeight="1" thickBot="1" x14ac:dyDescent="0.4">
      <c r="A22" s="41"/>
      <c r="B22" s="52"/>
      <c r="C22" s="43"/>
      <c r="D22" s="53"/>
      <c r="E22" s="53"/>
      <c r="F22" s="53"/>
      <c r="G22" s="20"/>
      <c r="H22" s="20"/>
      <c r="I22" s="20"/>
      <c r="J22" s="20"/>
      <c r="K22" s="21"/>
    </row>
    <row r="23" spans="1:19" ht="18.600000000000001" thickBot="1" x14ac:dyDescent="0.4">
      <c r="A23" s="41"/>
      <c r="B23" s="59" t="s">
        <v>36</v>
      </c>
      <c r="C23" s="43"/>
      <c r="D23" s="53"/>
      <c r="E23" s="53"/>
      <c r="F23" s="128" t="str">
        <f>IF(F13="","",F13-(4*7))</f>
        <v/>
      </c>
      <c r="G23" s="20"/>
      <c r="H23" s="20"/>
      <c r="I23" s="20"/>
      <c r="J23" s="20"/>
      <c r="K23" s="21"/>
      <c r="M23" s="143">
        <f>F13+7-WEEKDAY(F13)</f>
        <v>0</v>
      </c>
      <c r="N23" s="134" t="s">
        <v>71</v>
      </c>
    </row>
    <row r="24" spans="1:19" ht="8.25" customHeight="1" thickBot="1" x14ac:dyDescent="0.4">
      <c r="A24" s="41"/>
      <c r="B24" s="52"/>
      <c r="C24" s="43"/>
      <c r="D24" s="53"/>
      <c r="E24" s="53"/>
      <c r="F24" s="53"/>
      <c r="G24" s="20"/>
      <c r="H24" s="20"/>
      <c r="I24" s="20"/>
      <c r="J24" s="20"/>
      <c r="K24" s="21"/>
    </row>
    <row r="25" spans="1:19" ht="18.600000000000001" thickBot="1" x14ac:dyDescent="0.4">
      <c r="A25" s="41"/>
      <c r="B25" s="60" t="s">
        <v>34</v>
      </c>
      <c r="C25" s="61"/>
      <c r="D25" s="62"/>
      <c r="E25" s="62"/>
      <c r="F25" s="128" t="str">
        <f>IF(F13="","",F13-(11*7))</f>
        <v/>
      </c>
      <c r="G25" s="20"/>
      <c r="H25" s="20"/>
      <c r="I25" s="63"/>
      <c r="J25" s="22"/>
      <c r="K25" s="21"/>
      <c r="M25" s="148">
        <f>(M23-M21)/7</f>
        <v>0.7142857142857143</v>
      </c>
    </row>
    <row r="26" spans="1:19" ht="5.25" customHeight="1" thickBot="1" x14ac:dyDescent="0.4">
      <c r="A26" s="41"/>
      <c r="B26" s="60"/>
      <c r="C26" s="61"/>
      <c r="D26" s="62"/>
      <c r="E26" s="62"/>
      <c r="F26" s="62"/>
      <c r="G26" s="20"/>
      <c r="H26" s="20"/>
      <c r="I26" s="63"/>
      <c r="J26" s="20"/>
      <c r="K26" s="21"/>
    </row>
    <row r="27" spans="1:19" s="20" customFormat="1" ht="18.600000000000001" thickBot="1" x14ac:dyDescent="0.4">
      <c r="A27" s="64"/>
      <c r="B27" s="42" t="s">
        <v>1</v>
      </c>
      <c r="C27" s="46"/>
      <c r="D27" s="43"/>
      <c r="E27" s="43"/>
      <c r="F27" s="128" t="str">
        <f>IF(F15="","",F15)</f>
        <v/>
      </c>
      <c r="I27" s="63"/>
      <c r="K27" s="21"/>
      <c r="L27" s="134"/>
      <c r="M27" s="143"/>
      <c r="N27" s="134"/>
      <c r="O27" s="134"/>
      <c r="P27" s="134"/>
      <c r="Q27" s="134"/>
      <c r="R27" s="134"/>
      <c r="S27" s="136"/>
    </row>
    <row r="28" spans="1:19" s="20" customFormat="1" ht="7.5" customHeight="1" thickBot="1" x14ac:dyDescent="0.4">
      <c r="A28" s="64"/>
      <c r="B28" s="42"/>
      <c r="C28" s="46"/>
      <c r="D28" s="43"/>
      <c r="E28" s="43"/>
      <c r="F28" s="43"/>
      <c r="I28" s="63"/>
      <c r="K28" s="21"/>
      <c r="L28" s="134"/>
      <c r="M28" s="134"/>
      <c r="N28" s="134"/>
      <c r="O28" s="134"/>
      <c r="P28" s="134"/>
      <c r="Q28" s="134"/>
      <c r="R28" s="134"/>
      <c r="S28" s="136"/>
    </row>
    <row r="29" spans="1:19" ht="18.600000000000001" thickBot="1" x14ac:dyDescent="0.4">
      <c r="A29" s="41"/>
      <c r="B29" s="184" t="s">
        <v>30</v>
      </c>
      <c r="C29" s="185"/>
      <c r="D29" s="185"/>
      <c r="E29" s="62"/>
      <c r="F29" s="128" t="str">
        <f>IF(F13="","",F13-(15*7))</f>
        <v/>
      </c>
      <c r="G29" s="20"/>
      <c r="H29" s="20"/>
      <c r="I29" s="63"/>
      <c r="J29" s="20"/>
      <c r="K29" s="21"/>
    </row>
    <row r="30" spans="1:19" ht="6" customHeight="1" thickBot="1" x14ac:dyDescent="0.4">
      <c r="A30" s="41"/>
      <c r="B30" s="60"/>
      <c r="C30" s="61"/>
      <c r="D30" s="62"/>
      <c r="E30" s="62"/>
      <c r="F30" s="62"/>
      <c r="G30" s="20"/>
      <c r="H30" s="20"/>
      <c r="I30" s="63"/>
      <c r="J30" s="20"/>
      <c r="K30" s="21"/>
    </row>
    <row r="31" spans="1:19" ht="18.600000000000001" thickBot="1" x14ac:dyDescent="0.4">
      <c r="A31" s="41"/>
      <c r="B31" s="59" t="s">
        <v>46</v>
      </c>
      <c r="C31" s="65"/>
      <c r="D31" s="43"/>
      <c r="E31" s="43"/>
      <c r="F31" s="128" t="str">
        <f>IF(F15="","",F15+52*7)</f>
        <v/>
      </c>
      <c r="G31" s="20"/>
      <c r="H31" s="20"/>
      <c r="I31" s="20"/>
      <c r="J31" s="20"/>
      <c r="K31" s="21"/>
    </row>
    <row r="32" spans="1:19" ht="5.25" customHeight="1" thickBot="1" x14ac:dyDescent="0.4">
      <c r="A32" s="41"/>
      <c r="B32" s="52"/>
      <c r="C32" s="43"/>
      <c r="D32" s="20"/>
      <c r="E32" s="20"/>
      <c r="F32" s="20"/>
      <c r="G32" s="20"/>
      <c r="H32" s="20"/>
      <c r="I32" s="20"/>
      <c r="J32" s="20"/>
      <c r="K32" s="21"/>
    </row>
    <row r="33" spans="1:19" ht="18.600000000000001" thickBot="1" x14ac:dyDescent="0.4">
      <c r="A33" s="66"/>
      <c r="B33" s="202" t="s">
        <v>5</v>
      </c>
      <c r="C33" s="203"/>
      <c r="D33" s="203"/>
      <c r="E33" s="203"/>
      <c r="F33" s="203"/>
      <c r="G33" s="203"/>
      <c r="H33" s="203"/>
      <c r="I33" s="203"/>
      <c r="J33" s="203"/>
      <c r="K33" s="204"/>
    </row>
    <row r="34" spans="1:19" ht="33" customHeight="1" x14ac:dyDescent="0.35">
      <c r="A34" s="66"/>
      <c r="B34" s="67"/>
      <c r="C34" s="68"/>
      <c r="D34" s="68"/>
      <c r="E34" s="68"/>
      <c r="F34" s="68"/>
      <c r="G34" s="68"/>
      <c r="H34" s="68"/>
      <c r="I34" s="68"/>
      <c r="J34" s="23" t="s">
        <v>31</v>
      </c>
      <c r="K34" s="69"/>
    </row>
    <row r="35" spans="1:19" ht="18.600000000000001" thickBot="1" x14ac:dyDescent="0.4">
      <c r="A35" s="70"/>
      <c r="B35" s="71"/>
      <c r="C35" s="72"/>
      <c r="D35" s="72"/>
      <c r="E35" s="73"/>
      <c r="F35" s="73"/>
      <c r="G35" s="73"/>
      <c r="H35" s="73"/>
      <c r="I35" s="20"/>
      <c r="J35" s="20"/>
      <c r="K35" s="21"/>
    </row>
    <row r="36" spans="1:19" ht="19.2" thickTop="1" thickBot="1" x14ac:dyDescent="0.4">
      <c r="A36" s="41"/>
      <c r="B36" s="74" t="s">
        <v>50</v>
      </c>
      <c r="C36" s="129" t="s">
        <v>3</v>
      </c>
      <c r="D36" s="128" t="str">
        <f>IF(F11="","",F15)</f>
        <v/>
      </c>
      <c r="E36" s="75"/>
      <c r="F36" s="53" t="s">
        <v>2</v>
      </c>
      <c r="G36" s="128" t="str">
        <f>IF(F11="","",D36+(18*7-1))</f>
        <v/>
      </c>
      <c r="H36" s="76"/>
      <c r="I36" s="77"/>
      <c r="J36" s="78">
        <f>J15</f>
        <v>0</v>
      </c>
      <c r="K36" s="130"/>
      <c r="L36" s="136"/>
      <c r="M36" s="137"/>
    </row>
    <row r="37" spans="1:19" ht="9.75" customHeight="1" thickBot="1" x14ac:dyDescent="0.4">
      <c r="A37" s="41"/>
      <c r="B37" s="34"/>
      <c r="C37" s="46"/>
      <c r="D37" s="45"/>
      <c r="E37" s="53"/>
      <c r="F37" s="53"/>
      <c r="G37" s="53"/>
      <c r="H37" s="75"/>
      <c r="I37" s="53"/>
      <c r="J37" s="79"/>
      <c r="K37" s="80"/>
    </row>
    <row r="38" spans="1:19" ht="19.2" thickTop="1" thickBot="1" x14ac:dyDescent="0.4">
      <c r="A38" s="41"/>
      <c r="B38" s="34" t="s">
        <v>51</v>
      </c>
      <c r="C38" s="129" t="s">
        <v>3</v>
      </c>
      <c r="D38" s="128" t="str">
        <f>IF(F11="","",G36+1)</f>
        <v/>
      </c>
      <c r="E38" s="53"/>
      <c r="F38" s="53" t="s">
        <v>2</v>
      </c>
      <c r="G38" s="128" t="str">
        <f>IF(F11="","",D38+(21*7-1))</f>
        <v/>
      </c>
      <c r="H38" s="76"/>
      <c r="I38" s="77"/>
      <c r="J38" s="78">
        <f>IF(J15&lt;J13,J17,IF(J15&gt;=J13,J13))</f>
        <v>0</v>
      </c>
      <c r="K38" s="130"/>
      <c r="M38" s="139"/>
      <c r="N38" s="139"/>
    </row>
    <row r="39" spans="1:19" ht="9.75" customHeight="1" thickBot="1" x14ac:dyDescent="0.4">
      <c r="A39" s="41"/>
      <c r="B39" s="34"/>
      <c r="C39" s="46"/>
      <c r="D39" s="45"/>
      <c r="E39" s="73"/>
      <c r="F39" s="53"/>
      <c r="G39" s="53"/>
      <c r="H39" s="81"/>
      <c r="I39" s="82"/>
      <c r="J39" s="53"/>
      <c r="K39" s="80"/>
      <c r="N39" s="139"/>
    </row>
    <row r="40" spans="1:19" ht="19.2" thickTop="1" thickBot="1" x14ac:dyDescent="0.4">
      <c r="A40" s="41"/>
      <c r="B40" s="34" t="s">
        <v>52</v>
      </c>
      <c r="C40" s="129" t="s">
        <v>3</v>
      </c>
      <c r="D40" s="128" t="str">
        <f>IF(F11="","",G38+1)</f>
        <v/>
      </c>
      <c r="E40" s="83"/>
      <c r="F40" s="53" t="s">
        <v>2</v>
      </c>
      <c r="G40" s="128" t="str">
        <f>IF(F31="","",F31-1)</f>
        <v/>
      </c>
      <c r="H40" s="76"/>
      <c r="I40" s="53"/>
      <c r="J40" s="78">
        <v>0</v>
      </c>
      <c r="K40" s="130"/>
      <c r="M40" s="139"/>
      <c r="N40" s="139"/>
    </row>
    <row r="41" spans="1:19" ht="9.75" customHeight="1" thickBot="1" x14ac:dyDescent="0.4">
      <c r="A41" s="41"/>
      <c r="B41" s="84"/>
      <c r="C41" s="85"/>
      <c r="D41" s="86"/>
      <c r="E41" s="86"/>
      <c r="F41" s="86"/>
      <c r="G41" s="86"/>
      <c r="H41" s="86"/>
      <c r="I41" s="86"/>
      <c r="K41" s="87"/>
      <c r="M41" s="139"/>
      <c r="N41" s="139"/>
    </row>
    <row r="42" spans="1:19" ht="18.600000000000001" thickBot="1" x14ac:dyDescent="0.4">
      <c r="A42" s="88"/>
      <c r="B42" s="205" t="s">
        <v>6</v>
      </c>
      <c r="C42" s="203"/>
      <c r="D42" s="203"/>
      <c r="E42" s="203"/>
      <c r="F42" s="203"/>
      <c r="G42" s="203"/>
      <c r="H42" s="203"/>
      <c r="I42" s="203"/>
      <c r="J42" s="203"/>
      <c r="K42" s="206"/>
      <c r="M42" s="139"/>
      <c r="N42" s="139"/>
    </row>
    <row r="43" spans="1:19" s="16" customFormat="1" ht="11.25" hidden="1" customHeight="1" x14ac:dyDescent="0.35">
      <c r="A43" s="89"/>
      <c r="B43" s="90"/>
      <c r="C43" s="91"/>
      <c r="D43" s="91"/>
      <c r="E43" s="91"/>
      <c r="F43" s="91"/>
      <c r="G43" s="91"/>
      <c r="H43" s="91"/>
      <c r="I43" s="91"/>
      <c r="J43" s="92"/>
      <c r="K43" s="93"/>
      <c r="L43" s="134"/>
      <c r="M43" s="139"/>
      <c r="N43" s="139"/>
      <c r="O43" s="134"/>
      <c r="P43" s="134"/>
      <c r="Q43" s="134"/>
      <c r="R43" s="134"/>
      <c r="S43" s="134"/>
    </row>
    <row r="44" spans="1:19" s="16" customFormat="1" ht="31.5" customHeight="1" x14ac:dyDescent="0.35">
      <c r="A44" s="89"/>
      <c r="B44" s="90"/>
      <c r="C44" s="91"/>
      <c r="D44" s="91"/>
      <c r="E44" s="91"/>
      <c r="F44" s="91"/>
      <c r="G44" s="91"/>
      <c r="H44" s="91"/>
      <c r="I44" s="91"/>
      <c r="J44" s="23" t="s">
        <v>31</v>
      </c>
      <c r="K44" s="93"/>
      <c r="L44" s="134"/>
      <c r="M44" s="139"/>
      <c r="N44" s="139"/>
      <c r="O44" s="134"/>
      <c r="P44" s="134"/>
      <c r="Q44" s="134"/>
      <c r="R44" s="134"/>
      <c r="S44" s="134"/>
    </row>
    <row r="45" spans="1:19" s="16" customFormat="1" ht="18.600000000000001" thickBot="1" x14ac:dyDescent="0.4">
      <c r="A45" s="89"/>
      <c r="B45" s="90"/>
      <c r="C45" s="91"/>
      <c r="D45" s="94"/>
      <c r="E45" s="91"/>
      <c r="F45" s="91"/>
      <c r="G45" s="94"/>
      <c r="H45" s="91"/>
      <c r="I45" s="91"/>
      <c r="J45" s="91"/>
      <c r="K45" s="93"/>
      <c r="L45" s="134"/>
      <c r="M45" s="139"/>
      <c r="N45" s="139"/>
      <c r="O45" s="134"/>
      <c r="P45" s="134"/>
      <c r="Q45" s="134"/>
      <c r="R45" s="134"/>
      <c r="S45" s="134"/>
    </row>
    <row r="46" spans="1:19" ht="19.2" thickTop="1" thickBot="1" x14ac:dyDescent="0.4">
      <c r="A46" s="41"/>
      <c r="B46" s="84" t="s">
        <v>53</v>
      </c>
      <c r="C46" s="76" t="s">
        <v>3</v>
      </c>
      <c r="D46" s="128" t="str">
        <f>IF(F11="","",F15)</f>
        <v/>
      </c>
      <c r="E46" s="53"/>
      <c r="F46" s="53" t="s">
        <v>2</v>
      </c>
      <c r="G46" s="128" t="str">
        <f>IF(F11="","",D46+9*7-1)</f>
        <v/>
      </c>
      <c r="H46" s="76"/>
      <c r="I46" s="53"/>
      <c r="J46" s="78">
        <f>J15</f>
        <v>0</v>
      </c>
      <c r="K46" s="131"/>
    </row>
    <row r="47" spans="1:19" ht="6" customHeight="1" thickBot="1" x14ac:dyDescent="0.4">
      <c r="A47" s="41"/>
      <c r="B47" s="96"/>
      <c r="C47" s="132"/>
      <c r="D47" s="53"/>
      <c r="E47" s="53"/>
      <c r="F47" s="53"/>
      <c r="G47" s="53"/>
      <c r="H47" s="97"/>
      <c r="I47" s="98"/>
      <c r="J47" s="76"/>
      <c r="K47" s="99"/>
    </row>
    <row r="48" spans="1:19" ht="19.2" thickTop="1" thickBot="1" x14ac:dyDescent="0.4">
      <c r="A48" s="41"/>
      <c r="B48" s="100" t="s">
        <v>54</v>
      </c>
      <c r="C48" s="76" t="s">
        <v>3</v>
      </c>
      <c r="D48" s="128" t="str">
        <f>IF(F11="","",G46+1)</f>
        <v/>
      </c>
      <c r="E48" s="53"/>
      <c r="F48" s="53" t="s">
        <v>2</v>
      </c>
      <c r="G48" s="128" t="str">
        <f>IF(F11="","",D48+18*7-1)</f>
        <v/>
      </c>
      <c r="H48" s="76"/>
      <c r="I48" s="53"/>
      <c r="J48" s="78">
        <f>IF($K$48&gt;=$J$15,J15,K48)</f>
        <v>0</v>
      </c>
      <c r="K48" s="133">
        <f>J15/2+J13</f>
        <v>0</v>
      </c>
    </row>
    <row r="49" spans="1:19" ht="9" customHeight="1" thickBot="1" x14ac:dyDescent="0.4">
      <c r="A49" s="41"/>
      <c r="B49" s="84"/>
      <c r="D49" s="53"/>
      <c r="E49" s="53"/>
      <c r="F49" s="53"/>
      <c r="G49" s="53"/>
      <c r="H49" s="97"/>
      <c r="I49" s="98"/>
      <c r="J49" s="76"/>
      <c r="K49" s="99"/>
    </row>
    <row r="50" spans="1:19" ht="19.2" thickTop="1" thickBot="1" x14ac:dyDescent="0.4">
      <c r="A50" s="41"/>
      <c r="B50" s="84" t="s">
        <v>55</v>
      </c>
      <c r="C50" s="76" t="s">
        <v>3</v>
      </c>
      <c r="D50" s="128" t="str">
        <f>IF(F11="","",G48+1)</f>
        <v/>
      </c>
      <c r="E50" s="53"/>
      <c r="F50" s="53" t="s">
        <v>2</v>
      </c>
      <c r="G50" s="128" t="str">
        <f>IF(F11="","",D50+12*7-1)</f>
        <v/>
      </c>
      <c r="H50" s="76"/>
      <c r="I50" s="53"/>
      <c r="J50" s="78">
        <f>IF(J15&lt;J13,J17,IF(J15&gt;=J13,J13))</f>
        <v>0</v>
      </c>
      <c r="K50" s="131"/>
    </row>
    <row r="51" spans="1:19" ht="9" customHeight="1" thickBot="1" x14ac:dyDescent="0.4">
      <c r="A51" s="41"/>
      <c r="B51" s="84"/>
      <c r="D51" s="53"/>
      <c r="E51" s="53"/>
      <c r="F51" s="53"/>
      <c r="G51" s="53"/>
      <c r="H51" s="97"/>
      <c r="I51" s="98"/>
      <c r="J51" s="76"/>
      <c r="K51" s="99"/>
    </row>
    <row r="52" spans="1:19" ht="19.2" thickTop="1" thickBot="1" x14ac:dyDescent="0.4">
      <c r="A52" s="41"/>
      <c r="B52" s="34" t="s">
        <v>56</v>
      </c>
      <c r="C52" s="76" t="s">
        <v>3</v>
      </c>
      <c r="D52" s="128" t="str">
        <f>IF(F11="","",G50+1)</f>
        <v/>
      </c>
      <c r="E52" s="53"/>
      <c r="F52" s="53" t="s">
        <v>2</v>
      </c>
      <c r="G52" s="128" t="str">
        <f>IF(F31="","",F31-1)</f>
        <v/>
      </c>
      <c r="H52" s="76"/>
      <c r="I52" s="53"/>
      <c r="J52" s="78">
        <v>0</v>
      </c>
      <c r="K52" s="131"/>
    </row>
    <row r="53" spans="1:19" ht="9.75" customHeight="1" thickBot="1" x14ac:dyDescent="0.4">
      <c r="A53" s="41"/>
      <c r="B53" s="102"/>
      <c r="C53" s="101"/>
      <c r="D53" s="20"/>
      <c r="E53" s="20"/>
      <c r="F53" s="20"/>
      <c r="G53" s="20"/>
      <c r="H53" s="103"/>
      <c r="I53" s="104"/>
      <c r="K53" s="87"/>
    </row>
    <row r="54" spans="1:19" ht="41.4" customHeight="1" thickBot="1" x14ac:dyDescent="0.4">
      <c r="A54" s="41"/>
      <c r="B54" s="207" t="s">
        <v>57</v>
      </c>
      <c r="C54" s="208"/>
      <c r="D54" s="208"/>
      <c r="E54" s="208"/>
      <c r="F54" s="208"/>
      <c r="G54" s="208"/>
      <c r="H54" s="208"/>
      <c r="I54" s="208"/>
      <c r="J54" s="208"/>
      <c r="K54" s="209"/>
    </row>
    <row r="55" spans="1:19" hidden="1" x14ac:dyDescent="0.35">
      <c r="A55" s="41"/>
      <c r="B55" s="105"/>
      <c r="C55" s="106"/>
      <c r="D55" s="107"/>
      <c r="E55" s="20"/>
      <c r="F55" s="20"/>
      <c r="G55" s="107"/>
      <c r="H55" s="23"/>
      <c r="I55" s="23"/>
      <c r="K55" s="87"/>
    </row>
    <row r="56" spans="1:19" ht="39.75" customHeight="1" x14ac:dyDescent="0.35">
      <c r="A56" s="41"/>
      <c r="B56" s="105"/>
      <c r="C56" s="106"/>
      <c r="D56" s="107"/>
      <c r="E56" s="20"/>
      <c r="F56" s="20"/>
      <c r="G56" s="107"/>
      <c r="H56" s="23"/>
      <c r="I56" s="23"/>
      <c r="J56" s="23" t="s">
        <v>31</v>
      </c>
      <c r="K56" s="87"/>
    </row>
    <row r="57" spans="1:19" ht="5.25" customHeight="1" thickBot="1" x14ac:dyDescent="0.4">
      <c r="A57" s="41"/>
      <c r="B57" s="105"/>
      <c r="C57" s="106"/>
      <c r="D57" s="107"/>
      <c r="E57" s="20"/>
      <c r="F57" s="20"/>
      <c r="G57" s="107"/>
      <c r="H57" s="23"/>
      <c r="I57" s="23"/>
      <c r="K57" s="87"/>
    </row>
    <row r="58" spans="1:19" ht="33" customHeight="1" thickTop="1" thickBot="1" x14ac:dyDescent="0.4">
      <c r="A58" s="41"/>
      <c r="B58" s="108" t="s">
        <v>58</v>
      </c>
      <c r="C58" s="95" t="s">
        <v>3</v>
      </c>
      <c r="D58" s="128" t="str">
        <f>IF(F11="","",F15)</f>
        <v/>
      </c>
      <c r="E58" s="53"/>
      <c r="F58" s="53" t="s">
        <v>2</v>
      </c>
      <c r="G58" s="128" t="str">
        <f>IF(F11="","",D58+6*7-1)</f>
        <v/>
      </c>
      <c r="H58" s="76"/>
      <c r="I58" s="53"/>
      <c r="J58" s="78">
        <f>IF(J13=0,0,IF(J17&lt;J13,J17,IF(J15&gt;=J13,J17)))</f>
        <v>0</v>
      </c>
      <c r="K58" s="27"/>
    </row>
    <row r="59" spans="1:19" s="20" customFormat="1" ht="9" customHeight="1" thickBot="1" x14ac:dyDescent="0.4">
      <c r="A59" s="64"/>
      <c r="B59" s="74"/>
      <c r="C59" s="109"/>
      <c r="D59" s="110"/>
      <c r="E59" s="53"/>
      <c r="F59" s="53"/>
      <c r="G59" s="53"/>
      <c r="H59" s="110"/>
      <c r="I59" s="98"/>
      <c r="J59" s="53"/>
      <c r="K59" s="99"/>
      <c r="L59" s="136"/>
      <c r="M59" s="136"/>
      <c r="N59" s="136"/>
      <c r="O59" s="136"/>
      <c r="P59" s="136"/>
      <c r="Q59" s="136"/>
      <c r="R59" s="136"/>
      <c r="S59" s="136"/>
    </row>
    <row r="60" spans="1:19" ht="39.6" customHeight="1" thickTop="1" thickBot="1" x14ac:dyDescent="0.4">
      <c r="A60" s="41"/>
      <c r="B60" s="108" t="s">
        <v>73</v>
      </c>
      <c r="C60" s="95" t="s">
        <v>3</v>
      </c>
      <c r="D60" s="128" t="str">
        <f>IF(F11="","",G58+1)</f>
        <v/>
      </c>
      <c r="E60" s="53"/>
      <c r="F60" s="53" t="s">
        <v>2</v>
      </c>
      <c r="G60" s="128" t="str">
        <f>IF(F11="","",D60+33*7-1)</f>
        <v/>
      </c>
      <c r="H60" s="76"/>
      <c r="I60" s="53"/>
      <c r="J60" s="78">
        <f>IF(J17&lt;J13,J17,IF(J15&gt;=J13,J13))</f>
        <v>0</v>
      </c>
      <c r="K60" s="111"/>
    </row>
    <row r="61" spans="1:19" ht="8.25" customHeight="1" thickBot="1" x14ac:dyDescent="0.4">
      <c r="A61" s="41"/>
      <c r="B61" s="84"/>
      <c r="C61" s="101"/>
      <c r="D61" s="53"/>
      <c r="E61" s="53"/>
      <c r="F61" s="53"/>
      <c r="G61" s="53"/>
      <c r="H61" s="97"/>
      <c r="I61" s="98"/>
      <c r="J61" s="76"/>
      <c r="K61" s="99"/>
    </row>
    <row r="62" spans="1:19" ht="19.2" thickTop="1" thickBot="1" x14ac:dyDescent="0.4">
      <c r="A62" s="41"/>
      <c r="B62" s="84" t="s">
        <v>59</v>
      </c>
      <c r="C62" s="95" t="s">
        <v>3</v>
      </c>
      <c r="D62" s="128" t="str">
        <f>IF(F11="","",G60+1)</f>
        <v/>
      </c>
      <c r="E62" s="53"/>
      <c r="F62" s="53" t="s">
        <v>2</v>
      </c>
      <c r="G62" s="128" t="str">
        <f>IF(F31="","",F31-1)</f>
        <v/>
      </c>
      <c r="H62" s="76"/>
      <c r="I62" s="53"/>
      <c r="J62" s="78">
        <v>0</v>
      </c>
      <c r="K62" s="27"/>
    </row>
    <row r="63" spans="1:19" x14ac:dyDescent="0.35">
      <c r="A63" s="87"/>
      <c r="B63" s="112"/>
      <c r="C63" s="113"/>
      <c r="D63" s="114"/>
      <c r="E63" s="114"/>
      <c r="F63" s="114"/>
      <c r="G63" s="114"/>
      <c r="H63" s="115"/>
      <c r="I63" s="116"/>
      <c r="J63" s="117"/>
      <c r="K63" s="118"/>
    </row>
    <row r="64" spans="1:19" x14ac:dyDescent="0.35">
      <c r="D64" s="20"/>
      <c r="E64" s="20"/>
      <c r="F64" s="20"/>
      <c r="G64" s="20"/>
      <c r="H64" s="120"/>
      <c r="I64" s="120"/>
    </row>
    <row r="65" spans="2:11" x14ac:dyDescent="0.35">
      <c r="B65" s="181" t="s">
        <v>33</v>
      </c>
      <c r="C65" s="182"/>
      <c r="D65" s="182"/>
      <c r="E65" s="182"/>
      <c r="F65" s="182"/>
      <c r="G65" s="182"/>
      <c r="H65" s="182"/>
      <c r="I65" s="182"/>
      <c r="J65" s="182"/>
      <c r="K65" s="183"/>
    </row>
    <row r="66" spans="2:11" x14ac:dyDescent="0.35">
      <c r="D66" s="20"/>
      <c r="E66" s="20"/>
      <c r="F66" s="20"/>
      <c r="G66" s="20"/>
      <c r="H66" s="20"/>
      <c r="I66" s="20"/>
    </row>
    <row r="67" spans="2:11" x14ac:dyDescent="0.35">
      <c r="D67" s="20"/>
      <c r="E67" s="20"/>
      <c r="F67" s="20"/>
      <c r="G67" s="20"/>
      <c r="H67" s="20"/>
      <c r="I67" s="20"/>
    </row>
    <row r="68" spans="2:11" x14ac:dyDescent="0.35">
      <c r="B68" s="121"/>
      <c r="C68" s="121"/>
      <c r="D68" s="140"/>
      <c r="E68" s="140"/>
      <c r="F68" s="140"/>
      <c r="G68" s="122"/>
      <c r="H68" s="123"/>
      <c r="I68" s="20"/>
    </row>
    <row r="69" spans="2:11" x14ac:dyDescent="0.35">
      <c r="D69" s="20"/>
      <c r="E69" s="20"/>
      <c r="F69" s="20"/>
      <c r="G69" s="20"/>
      <c r="H69" s="45"/>
      <c r="I69" s="20"/>
    </row>
    <row r="70" spans="2:11" x14ac:dyDescent="0.35">
      <c r="B70" s="121"/>
      <c r="C70" s="121"/>
      <c r="D70" s="140"/>
      <c r="E70" s="140"/>
      <c r="F70" s="140"/>
      <c r="G70" s="122"/>
      <c r="H70" s="123"/>
      <c r="I70" s="20"/>
    </row>
    <row r="71" spans="2:11" x14ac:dyDescent="0.35">
      <c r="D71" s="20"/>
      <c r="E71" s="20"/>
      <c r="F71" s="20"/>
      <c r="G71" s="20"/>
      <c r="H71" s="20"/>
      <c r="I71" s="20"/>
    </row>
    <row r="72" spans="2:11" x14ac:dyDescent="0.35">
      <c r="D72" s="124"/>
      <c r="E72" s="124"/>
      <c r="F72" s="124"/>
      <c r="G72" s="124"/>
      <c r="H72" s="124"/>
      <c r="I72" s="20"/>
    </row>
  </sheetData>
  <sheetProtection algorithmName="SHA-512" hashValue="wuS6ThWB+ymGakDDUcHqxRoy88hC2D98LpJujGPUz7fDFq7orxxRI5UF/mGQGDaUuVoVdoGdJMg7yB/KibWV8w==" saltValue="XUL6LYUZIodRCetOKjfr8Q==" spinCount="100000" sheet="1" selectLockedCells="1"/>
  <mergeCells count="12">
    <mergeCell ref="B65:K65"/>
    <mergeCell ref="B29:D29"/>
    <mergeCell ref="P2:P3"/>
    <mergeCell ref="Q2:Q3"/>
    <mergeCell ref="B1:K6"/>
    <mergeCell ref="B9:K9"/>
    <mergeCell ref="B19:K19"/>
    <mergeCell ref="B33:K33"/>
    <mergeCell ref="B42:K42"/>
    <mergeCell ref="B54:K54"/>
    <mergeCell ref="B8:K8"/>
    <mergeCell ref="B7:K7"/>
  </mergeCells>
  <hyperlinks>
    <hyperlink ref="B7:K7" location="'Menu &amp; Guidance'!A1" display="Click here for instructions on how to complete the calculator"/>
  </hyperlinks>
  <pageMargins left="0.23622047244094491" right="0.23622047244094491" top="0.19685039370078741" bottom="0.15748031496062992" header="0.31496062992125984" footer="0.31496062992125984"/>
  <pageSetup paperSize="9" scale="5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1B052C42815845A7726AAE894CBED3" ma:contentTypeVersion="4" ma:contentTypeDescription="Create a new document." ma:contentTypeScope="" ma:versionID="1e863c8c26d63f9798d21d6cf7bcd67c">
  <xsd:schema xmlns:xsd="http://www.w3.org/2001/XMLSchema" xmlns:xs="http://www.w3.org/2001/XMLSchema" xmlns:p="http://schemas.microsoft.com/office/2006/metadata/properties" xmlns:ns2="ea8f0333-3b60-47a7-9651-beea40e0af9d" targetNamespace="http://schemas.microsoft.com/office/2006/metadata/properties" ma:root="true" ma:fieldsID="7681e0135ea3eacf7d93178692f46123" ns2:_="">
    <xsd:import namespace="ea8f0333-3b60-47a7-9651-beea40e0af9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8f0333-3b60-47a7-9651-beea40e0a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119862-AE4F-41AA-8A44-BF23ACF4E830}">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ea8f0333-3b60-47a7-9651-beea40e0af9d"/>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11AD4AE-CA67-4187-B8DB-49FF060D23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8f0333-3b60-47a7-9651-beea40e0af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2E3A20-2F97-4154-9934-CBE521DC67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Menu &amp; Guidance</vt:lpstr>
      <vt:lpstr>Dates - Input screen</vt:lpstr>
      <vt:lpstr>DAYS</vt:lpstr>
      <vt:lpstr>GRADE</vt:lpstr>
    </vt:vector>
  </TitlesOfParts>
  <Manager/>
  <Company>University of Edinburgh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RICHARDSON Kerry</dc:creator>
  <cp:keywords/>
  <dc:description/>
  <cp:lastModifiedBy>THOMSON Aileen</cp:lastModifiedBy>
  <cp:revision/>
  <cp:lastPrinted>2019-05-20T07:27:34Z</cp:lastPrinted>
  <dcterms:created xsi:type="dcterms:W3CDTF">2018-10-22T14:49:23Z</dcterms:created>
  <dcterms:modified xsi:type="dcterms:W3CDTF">2020-05-06T09:55:29Z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0x010100DE1B052C42815845A7726AAE894CBED3</vt:lpwstr>
  </property>
</Properties>
</file>